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Coco-Cola\India\Documents\Required Files\"/>
    </mc:Choice>
  </mc:AlternateContent>
  <xr:revisionPtr revIDLastSave="0" documentId="13_ncr:1_{509B4BDB-1053-4C59-8680-BA0E17990102}" xr6:coauthVersionLast="45" xr6:coauthVersionMax="45" xr10:uidLastSave="{00000000-0000-0000-0000-000000000000}"/>
  <bookViews>
    <workbookView xWindow="-120" yWindow="-120" windowWidth="20730" windowHeight="11160" firstSheet="2" activeTab="6" xr2:uid="{54698028-3C92-4801-AEF6-F1281D252ECA}"/>
  </bookViews>
  <sheets>
    <sheet name="Sheet4" sheetId="11" r:id="rId1"/>
    <sheet name="Sheet1" sheetId="14" state="hidden" r:id="rId2"/>
    <sheet name="Sheet6" sheetId="6" r:id="rId3"/>
    <sheet name="AP_New_SPK" sheetId="17" r:id="rId4"/>
    <sheet name="Gujarat_SPK_new (2)" sheetId="19" r:id="rId5"/>
    <sheet name="Gujarat_SPK_new" sheetId="16" r:id="rId6"/>
    <sheet name="AP_Water" sheetId="15" r:id="rId7"/>
    <sheet name="Patna,Bihar" sheetId="1" r:id="rId8"/>
    <sheet name="Bengaluru, India" sheetId="4" r:id="rId9"/>
    <sheet name="Bengaluru, India (2)" sheetId="5" state="hidden" r:id="rId10"/>
    <sheet name="Mumbai" sheetId="13" r:id="rId11"/>
    <sheet name="UP_Hydration" sheetId="18" r:id="rId12"/>
    <sheet name="Ahmadabad, India" sheetId="7" r:id="rId13"/>
    <sheet name="Sheet5" sheetId="12" r:id="rId14"/>
  </sheets>
  <calcPr calcId="181029"/>
  <pivotCaches>
    <pivotCache cacheId="2" r:id="rId15"/>
    <pivotCache cacheId="3" r:id="rId16"/>
    <pivotCache cacheId="4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7" i="15" l="1"/>
  <c r="AA17" i="15"/>
  <c r="Y17" i="15"/>
  <c r="AC54" i="19" l="1"/>
  <c r="AC55" i="19"/>
  <c r="AC56" i="19"/>
  <c r="AC57" i="19"/>
  <c r="AC58" i="19"/>
  <c r="AC59" i="19"/>
  <c r="AC60" i="19"/>
  <c r="AC61" i="19"/>
  <c r="AC62" i="19"/>
  <c r="AC63" i="19"/>
  <c r="AC64" i="19"/>
  <c r="AC65" i="19"/>
  <c r="AC66" i="19"/>
  <c r="AC67" i="19"/>
  <c r="AC68" i="19"/>
  <c r="AC69" i="19"/>
  <c r="AC70" i="19"/>
  <c r="AC71" i="19"/>
  <c r="AC72" i="19"/>
  <c r="AC73" i="19"/>
  <c r="AC74" i="19"/>
  <c r="AC53" i="19"/>
  <c r="Q18" i="19"/>
  <c r="Q19" i="19"/>
  <c r="Q20" i="19"/>
  <c r="Q21" i="19"/>
  <c r="Q22" i="19"/>
  <c r="Q23" i="19"/>
  <c r="Q24" i="19"/>
  <c r="Q25" i="19"/>
  <c r="AC25" i="19" s="1"/>
  <c r="Q26" i="19"/>
  <c r="Q27" i="19"/>
  <c r="Q28" i="19"/>
  <c r="Q29" i="19"/>
  <c r="AC29" i="19" s="1"/>
  <c r="Q30" i="19"/>
  <c r="Q31" i="19"/>
  <c r="Q32" i="19"/>
  <c r="Q33" i="19"/>
  <c r="Q34" i="19"/>
  <c r="Q35" i="19"/>
  <c r="Q36" i="19"/>
  <c r="Q37" i="19"/>
  <c r="AC37" i="19" s="1"/>
  <c r="Q38" i="19"/>
  <c r="Q39" i="19"/>
  <c r="Q40" i="19"/>
  <c r="Q41" i="19"/>
  <c r="AC41" i="19" s="1"/>
  <c r="Q42" i="19"/>
  <c r="Q43" i="19"/>
  <c r="Q44" i="19"/>
  <c r="Q45" i="19"/>
  <c r="Q46" i="19"/>
  <c r="Q47" i="19"/>
  <c r="Q48" i="19"/>
  <c r="Q49" i="19"/>
  <c r="AC49" i="19" s="1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17" i="19"/>
  <c r="AC21" i="19"/>
  <c r="U24" i="19"/>
  <c r="AC32" i="19"/>
  <c r="AC33" i="19"/>
  <c r="AF33" i="19" s="1"/>
  <c r="AC36" i="19"/>
  <c r="U44" i="19"/>
  <c r="AC45" i="19"/>
  <c r="U52" i="19"/>
  <c r="U56" i="19"/>
  <c r="U64" i="19"/>
  <c r="U28" i="19"/>
  <c r="AC48" i="19"/>
  <c r="U60" i="19"/>
  <c r="AC18" i="19"/>
  <c r="AC19" i="19"/>
  <c r="AC20" i="19"/>
  <c r="AC22" i="19"/>
  <c r="AC23" i="19"/>
  <c r="AF23" i="19" s="1"/>
  <c r="AC26" i="19"/>
  <c r="AC27" i="19"/>
  <c r="AF27" i="19" s="1"/>
  <c r="AC30" i="19"/>
  <c r="AC31" i="19"/>
  <c r="AF31" i="19" s="1"/>
  <c r="AC34" i="19"/>
  <c r="AC35" i="19"/>
  <c r="AF35" i="19" s="1"/>
  <c r="AC38" i="19"/>
  <c r="AC39" i="19"/>
  <c r="AC40" i="19"/>
  <c r="AC42" i="19"/>
  <c r="AC43" i="19"/>
  <c r="AC46" i="19"/>
  <c r="AF46" i="19" s="1"/>
  <c r="AC47" i="19"/>
  <c r="AC50" i="19"/>
  <c r="AC51" i="19"/>
  <c r="AC52" i="19"/>
  <c r="AF52" i="19" s="1"/>
  <c r="AF66" i="19"/>
  <c r="AF70" i="19"/>
  <c r="AA20" i="19"/>
  <c r="AE20" i="19" s="1"/>
  <c r="AA21" i="19"/>
  <c r="AE21" i="19" s="1"/>
  <c r="AA32" i="19"/>
  <c r="AA33" i="19"/>
  <c r="AA36" i="19"/>
  <c r="AA37" i="19"/>
  <c r="AA44" i="19"/>
  <c r="AA45" i="19"/>
  <c r="AA49" i="19"/>
  <c r="AA57" i="19"/>
  <c r="AA60" i="19"/>
  <c r="AA61" i="19"/>
  <c r="AE61" i="19" s="1"/>
  <c r="AA68" i="19"/>
  <c r="AA69" i="19"/>
  <c r="AA72" i="19"/>
  <c r="AA73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17" i="19"/>
  <c r="X29" i="19"/>
  <c r="Y29" i="19"/>
  <c r="AO9" i="19"/>
  <c r="AL74" i="19"/>
  <c r="AK74" i="19"/>
  <c r="AB74" i="19"/>
  <c r="P74" i="19"/>
  <c r="T74" i="19" s="1"/>
  <c r="O74" i="19"/>
  <c r="N74" i="19"/>
  <c r="AL73" i="19"/>
  <c r="AK73" i="19"/>
  <c r="P73" i="19"/>
  <c r="AB73" i="19" s="1"/>
  <c r="O73" i="19"/>
  <c r="N73" i="19"/>
  <c r="AL72" i="19"/>
  <c r="AK72" i="19"/>
  <c r="AB72" i="19"/>
  <c r="P72" i="19"/>
  <c r="T72" i="19" s="1"/>
  <c r="O72" i="19"/>
  <c r="N72" i="19"/>
  <c r="AL71" i="19"/>
  <c r="AK71" i="19"/>
  <c r="U71" i="19"/>
  <c r="P71" i="19"/>
  <c r="AB71" i="19" s="1"/>
  <c r="O71" i="19"/>
  <c r="N71" i="19"/>
  <c r="B71" i="19"/>
  <c r="X71" i="19" s="1"/>
  <c r="AL70" i="19"/>
  <c r="AK70" i="19"/>
  <c r="X70" i="19"/>
  <c r="P70" i="19"/>
  <c r="AA70" i="19" s="1"/>
  <c r="O70" i="19"/>
  <c r="N70" i="19"/>
  <c r="B70" i="19"/>
  <c r="Y70" i="19" s="1"/>
  <c r="AL69" i="19"/>
  <c r="AK69" i="19"/>
  <c r="Y69" i="19"/>
  <c r="P69" i="19"/>
  <c r="AB69" i="19" s="1"/>
  <c r="O69" i="19"/>
  <c r="N69" i="19"/>
  <c r="B69" i="19"/>
  <c r="X69" i="19" s="1"/>
  <c r="AL68" i="19"/>
  <c r="AK68" i="19"/>
  <c r="X68" i="19"/>
  <c r="P68" i="19"/>
  <c r="AB68" i="19" s="1"/>
  <c r="O68" i="19"/>
  <c r="N68" i="19"/>
  <c r="B68" i="19"/>
  <c r="Y68" i="19" s="1"/>
  <c r="AL67" i="19"/>
  <c r="AK67" i="19"/>
  <c r="U67" i="19"/>
  <c r="P67" i="19"/>
  <c r="AB67" i="19" s="1"/>
  <c r="O67" i="19"/>
  <c r="N67" i="19"/>
  <c r="B67" i="19"/>
  <c r="X67" i="19" s="1"/>
  <c r="AL66" i="19"/>
  <c r="AK66" i="19"/>
  <c r="X66" i="19"/>
  <c r="P66" i="19"/>
  <c r="AA66" i="19" s="1"/>
  <c r="O66" i="19"/>
  <c r="N66" i="19"/>
  <c r="B66" i="19"/>
  <c r="Y66" i="19" s="1"/>
  <c r="AL65" i="19"/>
  <c r="AK65" i="19"/>
  <c r="P65" i="19"/>
  <c r="AA65" i="19" s="1"/>
  <c r="O65" i="19"/>
  <c r="N65" i="19"/>
  <c r="B65" i="19"/>
  <c r="AL64" i="19"/>
  <c r="AK64" i="19"/>
  <c r="X64" i="19"/>
  <c r="P64" i="19"/>
  <c r="AA64" i="19" s="1"/>
  <c r="O64" i="19"/>
  <c r="N64" i="19"/>
  <c r="B64" i="19"/>
  <c r="Y64" i="19" s="1"/>
  <c r="AL63" i="19"/>
  <c r="AK63" i="19"/>
  <c r="P63" i="19"/>
  <c r="T63" i="19" s="1"/>
  <c r="O63" i="19"/>
  <c r="N63" i="19"/>
  <c r="B63" i="19"/>
  <c r="AL62" i="19"/>
  <c r="AK62" i="19"/>
  <c r="X62" i="19"/>
  <c r="U62" i="19"/>
  <c r="P62" i="19"/>
  <c r="O62" i="19"/>
  <c r="N62" i="19"/>
  <c r="B62" i="19"/>
  <c r="Y62" i="19" s="1"/>
  <c r="AL61" i="19"/>
  <c r="AK61" i="19"/>
  <c r="T61" i="19"/>
  <c r="P61" i="19"/>
  <c r="O61" i="19"/>
  <c r="N61" i="19"/>
  <c r="B61" i="19"/>
  <c r="AL60" i="19"/>
  <c r="AK60" i="19"/>
  <c r="AE60" i="19"/>
  <c r="X60" i="19"/>
  <c r="P60" i="19"/>
  <c r="O60" i="19"/>
  <c r="N60" i="19"/>
  <c r="B60" i="19"/>
  <c r="Y60" i="19" s="1"/>
  <c r="AL59" i="19"/>
  <c r="AK59" i="19"/>
  <c r="P59" i="19"/>
  <c r="O59" i="19"/>
  <c r="N59" i="19"/>
  <c r="B59" i="19"/>
  <c r="AL58" i="19"/>
  <c r="AK58" i="19"/>
  <c r="X58" i="19"/>
  <c r="U58" i="19"/>
  <c r="P58" i="19"/>
  <c r="O58" i="19"/>
  <c r="N58" i="19"/>
  <c r="B58" i="19"/>
  <c r="Y58" i="19" s="1"/>
  <c r="AL57" i="19"/>
  <c r="AK57" i="19"/>
  <c r="P57" i="19"/>
  <c r="O57" i="19"/>
  <c r="N57" i="19"/>
  <c r="B57" i="19"/>
  <c r="AL56" i="19"/>
  <c r="AK56" i="19"/>
  <c r="X56" i="19"/>
  <c r="P56" i="19"/>
  <c r="O56" i="19"/>
  <c r="N56" i="19"/>
  <c r="B56" i="19"/>
  <c r="Y56" i="19" s="1"/>
  <c r="AL55" i="19"/>
  <c r="AK55" i="19"/>
  <c r="P55" i="19"/>
  <c r="T55" i="19" s="1"/>
  <c r="O55" i="19"/>
  <c r="N55" i="19"/>
  <c r="B55" i="19"/>
  <c r="AL54" i="19"/>
  <c r="AK54" i="19"/>
  <c r="X54" i="19"/>
  <c r="U54" i="19"/>
  <c r="P54" i="19"/>
  <c r="O54" i="19"/>
  <c r="N54" i="19"/>
  <c r="B54" i="19"/>
  <c r="Y54" i="19" s="1"/>
  <c r="AL53" i="19"/>
  <c r="AK53" i="19"/>
  <c r="P53" i="19"/>
  <c r="AA53" i="19" s="1"/>
  <c r="O53" i="19"/>
  <c r="N53" i="19"/>
  <c r="B53" i="19"/>
  <c r="AL52" i="19"/>
  <c r="AK52" i="19"/>
  <c r="P52" i="19"/>
  <c r="Z52" i="19" s="1"/>
  <c r="O52" i="19"/>
  <c r="N52" i="19"/>
  <c r="B52" i="19"/>
  <c r="Y52" i="19" s="1"/>
  <c r="AL51" i="19"/>
  <c r="AK51" i="19"/>
  <c r="Y51" i="19"/>
  <c r="U51" i="19"/>
  <c r="P51" i="19"/>
  <c r="AB51" i="19" s="1"/>
  <c r="O51" i="19"/>
  <c r="N51" i="19"/>
  <c r="B51" i="19"/>
  <c r="X51" i="19" s="1"/>
  <c r="AL50" i="19"/>
  <c r="AK50" i="19"/>
  <c r="AF50" i="19"/>
  <c r="P50" i="19"/>
  <c r="AA50" i="19" s="1"/>
  <c r="O50" i="19"/>
  <c r="N50" i="19"/>
  <c r="B50" i="19"/>
  <c r="Y50" i="19" s="1"/>
  <c r="AL49" i="19"/>
  <c r="AK49" i="19"/>
  <c r="Y49" i="19"/>
  <c r="Z49" i="19" s="1"/>
  <c r="P49" i="19"/>
  <c r="T49" i="19" s="1"/>
  <c r="O49" i="19"/>
  <c r="N49" i="19"/>
  <c r="B49" i="19"/>
  <c r="X49" i="19" s="1"/>
  <c r="AL48" i="19"/>
  <c r="AK48" i="19"/>
  <c r="P48" i="19"/>
  <c r="O48" i="19"/>
  <c r="N48" i="19"/>
  <c r="B48" i="19"/>
  <c r="Y48" i="19" s="1"/>
  <c r="AL47" i="19"/>
  <c r="AK47" i="19"/>
  <c r="U47" i="19"/>
  <c r="P47" i="19"/>
  <c r="AA47" i="19" s="1"/>
  <c r="O47" i="19"/>
  <c r="N47" i="19"/>
  <c r="B47" i="19"/>
  <c r="AL46" i="19"/>
  <c r="AK46" i="19"/>
  <c r="P46" i="19"/>
  <c r="Z46" i="19" s="1"/>
  <c r="O46" i="19"/>
  <c r="N46" i="19"/>
  <c r="B46" i="19"/>
  <c r="Y46" i="19" s="1"/>
  <c r="AL45" i="19"/>
  <c r="AK45" i="19"/>
  <c r="P45" i="19"/>
  <c r="O45" i="19"/>
  <c r="N45" i="19"/>
  <c r="B45" i="19"/>
  <c r="X45" i="19" s="1"/>
  <c r="AL44" i="19"/>
  <c r="AK44" i="19"/>
  <c r="P44" i="19"/>
  <c r="O44" i="19"/>
  <c r="N44" i="19"/>
  <c r="B44" i="19"/>
  <c r="X44" i="19" s="1"/>
  <c r="AL43" i="19"/>
  <c r="AK43" i="19"/>
  <c r="Y43" i="19"/>
  <c r="U43" i="19"/>
  <c r="P43" i="19"/>
  <c r="AB43" i="19" s="1"/>
  <c r="O43" i="19"/>
  <c r="N43" i="19"/>
  <c r="B43" i="19"/>
  <c r="X43" i="19" s="1"/>
  <c r="AL42" i="19"/>
  <c r="AK42" i="19"/>
  <c r="U42" i="19"/>
  <c r="P42" i="19"/>
  <c r="O42" i="19"/>
  <c r="N42" i="19"/>
  <c r="B42" i="19"/>
  <c r="AL41" i="19"/>
  <c r="AK41" i="19"/>
  <c r="Y41" i="19"/>
  <c r="P41" i="19"/>
  <c r="AB41" i="19" s="1"/>
  <c r="O41" i="19"/>
  <c r="N41" i="19"/>
  <c r="B41" i="19"/>
  <c r="X41" i="19" s="1"/>
  <c r="AL40" i="19"/>
  <c r="AK40" i="19"/>
  <c r="Y40" i="19"/>
  <c r="P40" i="19"/>
  <c r="AA40" i="19" s="1"/>
  <c r="O40" i="19"/>
  <c r="N40" i="19"/>
  <c r="B40" i="19"/>
  <c r="X40" i="19" s="1"/>
  <c r="AL39" i="19"/>
  <c r="AK39" i="19"/>
  <c r="Y39" i="19"/>
  <c r="AF39" i="19"/>
  <c r="P39" i="19"/>
  <c r="AB39" i="19" s="1"/>
  <c r="O39" i="19"/>
  <c r="N39" i="19"/>
  <c r="B39" i="19"/>
  <c r="X39" i="19" s="1"/>
  <c r="AL38" i="19"/>
  <c r="AK38" i="19"/>
  <c r="X38" i="19"/>
  <c r="U38" i="19"/>
  <c r="AF38" i="19"/>
  <c r="P38" i="19"/>
  <c r="AB38" i="19" s="1"/>
  <c r="O38" i="19"/>
  <c r="N38" i="19"/>
  <c r="B38" i="19"/>
  <c r="Y38" i="19" s="1"/>
  <c r="AL37" i="19"/>
  <c r="AK37" i="19"/>
  <c r="Y37" i="19"/>
  <c r="P37" i="19"/>
  <c r="AB37" i="19" s="1"/>
  <c r="O37" i="19"/>
  <c r="N37" i="19"/>
  <c r="B37" i="19"/>
  <c r="X37" i="19" s="1"/>
  <c r="AL36" i="19"/>
  <c r="AK36" i="19"/>
  <c r="X36" i="19"/>
  <c r="P36" i="19"/>
  <c r="AB36" i="19" s="1"/>
  <c r="O36" i="19"/>
  <c r="N36" i="19"/>
  <c r="B36" i="19"/>
  <c r="Y36" i="19" s="1"/>
  <c r="AL35" i="19"/>
  <c r="AK35" i="19"/>
  <c r="X35" i="19"/>
  <c r="P35" i="19"/>
  <c r="AA35" i="19" s="1"/>
  <c r="O35" i="19"/>
  <c r="N35" i="19"/>
  <c r="B35" i="19"/>
  <c r="Y35" i="19" s="1"/>
  <c r="AL34" i="19"/>
  <c r="AK34" i="19"/>
  <c r="U34" i="19"/>
  <c r="P34" i="19"/>
  <c r="T34" i="19" s="1"/>
  <c r="O34" i="19"/>
  <c r="N34" i="19"/>
  <c r="B34" i="19"/>
  <c r="X34" i="19" s="1"/>
  <c r="AL33" i="19"/>
  <c r="AK33" i="19"/>
  <c r="X33" i="19"/>
  <c r="P33" i="19"/>
  <c r="O33" i="19"/>
  <c r="N33" i="19"/>
  <c r="B33" i="19"/>
  <c r="Y33" i="19" s="1"/>
  <c r="AL32" i="19"/>
  <c r="AK32" i="19"/>
  <c r="P32" i="19"/>
  <c r="AB32" i="19" s="1"/>
  <c r="O32" i="19"/>
  <c r="N32" i="19"/>
  <c r="B32" i="19"/>
  <c r="X32" i="19" s="1"/>
  <c r="AL31" i="19"/>
  <c r="AK31" i="19"/>
  <c r="X31" i="19"/>
  <c r="P31" i="19"/>
  <c r="AA31" i="19" s="1"/>
  <c r="O31" i="19"/>
  <c r="N31" i="19"/>
  <c r="B31" i="19"/>
  <c r="Y31" i="19" s="1"/>
  <c r="AL30" i="19"/>
  <c r="AK30" i="19"/>
  <c r="Y30" i="19"/>
  <c r="U30" i="19"/>
  <c r="P30" i="19"/>
  <c r="T30" i="19" s="1"/>
  <c r="O30" i="19"/>
  <c r="N30" i="19"/>
  <c r="B30" i="19"/>
  <c r="X30" i="19" s="1"/>
  <c r="AL29" i="19"/>
  <c r="AK29" i="19"/>
  <c r="P29" i="19"/>
  <c r="AB29" i="19" s="1"/>
  <c r="O29" i="19"/>
  <c r="N29" i="19"/>
  <c r="B29" i="19"/>
  <c r="AL28" i="19"/>
  <c r="AK28" i="19"/>
  <c r="Y28" i="19"/>
  <c r="P28" i="19"/>
  <c r="AB28" i="19" s="1"/>
  <c r="O28" i="19"/>
  <c r="N28" i="19"/>
  <c r="B28" i="19"/>
  <c r="X28" i="19" s="1"/>
  <c r="AL27" i="19"/>
  <c r="AK27" i="19"/>
  <c r="X27" i="19"/>
  <c r="P27" i="19"/>
  <c r="AA27" i="19" s="1"/>
  <c r="O27" i="19"/>
  <c r="N27" i="19"/>
  <c r="B27" i="19"/>
  <c r="Y27" i="19" s="1"/>
  <c r="AL26" i="19"/>
  <c r="AK26" i="19"/>
  <c r="U26" i="19"/>
  <c r="P26" i="19"/>
  <c r="AB26" i="19" s="1"/>
  <c r="O26" i="19"/>
  <c r="N26" i="19"/>
  <c r="B26" i="19"/>
  <c r="X26" i="19" s="1"/>
  <c r="AL25" i="19"/>
  <c r="AK25" i="19"/>
  <c r="X25" i="19"/>
  <c r="P25" i="19"/>
  <c r="AA25" i="19" s="1"/>
  <c r="O25" i="19"/>
  <c r="N25" i="19"/>
  <c r="B25" i="19"/>
  <c r="Y25" i="19" s="1"/>
  <c r="AL24" i="19"/>
  <c r="AK24" i="19"/>
  <c r="P24" i="19"/>
  <c r="T24" i="19" s="1"/>
  <c r="O24" i="19"/>
  <c r="N24" i="19"/>
  <c r="B24" i="19"/>
  <c r="Y24" i="19" s="1"/>
  <c r="AL23" i="19"/>
  <c r="AK23" i="19"/>
  <c r="X23" i="19"/>
  <c r="P23" i="19"/>
  <c r="AB23" i="19" s="1"/>
  <c r="O23" i="19"/>
  <c r="N23" i="19"/>
  <c r="B23" i="19"/>
  <c r="Y23" i="19" s="1"/>
  <c r="AL22" i="19"/>
  <c r="AK22" i="19"/>
  <c r="X22" i="19"/>
  <c r="U22" i="19"/>
  <c r="P22" i="19"/>
  <c r="AA22" i="19" s="1"/>
  <c r="O22" i="19"/>
  <c r="N22" i="19"/>
  <c r="B22" i="19"/>
  <c r="Y22" i="19" s="1"/>
  <c r="AL21" i="19"/>
  <c r="AK21" i="19"/>
  <c r="P21" i="19"/>
  <c r="T21" i="19" s="1"/>
  <c r="O21" i="19"/>
  <c r="N21" i="19"/>
  <c r="B21" i="19"/>
  <c r="Y21" i="19" s="1"/>
  <c r="AO20" i="19"/>
  <c r="AL20" i="19"/>
  <c r="AK20" i="19"/>
  <c r="P20" i="19"/>
  <c r="T20" i="19" s="1"/>
  <c r="O20" i="19"/>
  <c r="N20" i="19"/>
  <c r="B20" i="19"/>
  <c r="Y20" i="19" s="1"/>
  <c r="AO19" i="19"/>
  <c r="AL19" i="19"/>
  <c r="AK19" i="19"/>
  <c r="P19" i="19"/>
  <c r="AA19" i="19" s="1"/>
  <c r="O19" i="19"/>
  <c r="N19" i="19"/>
  <c r="B19" i="19"/>
  <c r="Y19" i="19" s="1"/>
  <c r="AO18" i="19"/>
  <c r="AL18" i="19"/>
  <c r="AK18" i="19"/>
  <c r="P18" i="19"/>
  <c r="O18" i="19"/>
  <c r="N18" i="19"/>
  <c r="B18" i="19"/>
  <c r="Y18" i="19" s="1"/>
  <c r="AO17" i="19"/>
  <c r="AP17" i="19" s="1"/>
  <c r="AC17" i="19"/>
  <c r="AF17" i="19" s="1"/>
  <c r="P17" i="19"/>
  <c r="AB17" i="19" s="1"/>
  <c r="O17" i="19"/>
  <c r="N17" i="19"/>
  <c r="B17" i="19"/>
  <c r="X17" i="19" s="1"/>
  <c r="AO16" i="19"/>
  <c r="Y16" i="19"/>
  <c r="X16" i="19"/>
  <c r="B16" i="19"/>
  <c r="AO15" i="19"/>
  <c r="Y15" i="19"/>
  <c r="X15" i="19"/>
  <c r="B15" i="19"/>
  <c r="AO14" i="19"/>
  <c r="B14" i="19"/>
  <c r="Y14" i="19" s="1"/>
  <c r="AO13" i="19"/>
  <c r="B13" i="19"/>
  <c r="Y13" i="19" s="1"/>
  <c r="AO12" i="19"/>
  <c r="Y12" i="19"/>
  <c r="X12" i="19"/>
  <c r="B12" i="19"/>
  <c r="AO11" i="19"/>
  <c r="Y11" i="19"/>
  <c r="X11" i="19"/>
  <c r="B11" i="19"/>
  <c r="AO10" i="19"/>
  <c r="B10" i="19"/>
  <c r="Y10" i="19" s="1"/>
  <c r="B9" i="19"/>
  <c r="X9" i="19" s="1"/>
  <c r="B8" i="19"/>
  <c r="Y8" i="19" s="1"/>
  <c r="Y7" i="19"/>
  <c r="X7" i="19"/>
  <c r="B7" i="19"/>
  <c r="Y6" i="19"/>
  <c r="X6" i="19"/>
  <c r="B6" i="19"/>
  <c r="B5" i="19"/>
  <c r="Y5" i="19" s="1"/>
  <c r="O2" i="19"/>
  <c r="N2" i="19"/>
  <c r="M2" i="19"/>
  <c r="H2" i="19"/>
  <c r="G2" i="19"/>
  <c r="F2" i="19"/>
  <c r="E2" i="19"/>
  <c r="AC24" i="19" l="1"/>
  <c r="Z29" i="19"/>
  <c r="AA41" i="19"/>
  <c r="AE45" i="19"/>
  <c r="T65" i="19"/>
  <c r="AA52" i="19"/>
  <c r="AE52" i="19" s="1"/>
  <c r="AG52" i="19" s="1"/>
  <c r="AA24" i="19"/>
  <c r="AH25" i="19" s="1"/>
  <c r="Z28" i="19"/>
  <c r="T45" i="19"/>
  <c r="T47" i="19"/>
  <c r="T51" i="19"/>
  <c r="T69" i="19"/>
  <c r="AA71" i="19"/>
  <c r="AA67" i="19"/>
  <c r="AE67" i="19" s="1"/>
  <c r="AA63" i="19"/>
  <c r="AE63" i="19" s="1"/>
  <c r="AA59" i="19"/>
  <c r="AH60" i="19" s="1"/>
  <c r="AA55" i="19"/>
  <c r="AE55" i="19" s="1"/>
  <c r="AA51" i="19"/>
  <c r="AE51" i="19" s="1"/>
  <c r="AA43" i="19"/>
  <c r="AA39" i="19"/>
  <c r="AE39" i="19" s="1"/>
  <c r="AG39" i="19" s="1"/>
  <c r="AA23" i="19"/>
  <c r="AF60" i="19"/>
  <c r="AG60" i="19" s="1"/>
  <c r="AC44" i="19"/>
  <c r="AI45" i="19" s="1"/>
  <c r="AC28" i="19"/>
  <c r="AE47" i="19"/>
  <c r="AA29" i="19"/>
  <c r="AE29" i="19" s="1"/>
  <c r="Z24" i="19"/>
  <c r="U41" i="19"/>
  <c r="AA56" i="19"/>
  <c r="AE56" i="19" s="1"/>
  <c r="AA48" i="19"/>
  <c r="AE48" i="19" s="1"/>
  <c r="AA28" i="19"/>
  <c r="U32" i="19"/>
  <c r="AE35" i="19"/>
  <c r="AG35" i="19" s="1"/>
  <c r="AA74" i="19"/>
  <c r="AA62" i="19"/>
  <c r="AH62" i="19" s="1"/>
  <c r="AA58" i="19"/>
  <c r="AE58" i="19" s="1"/>
  <c r="AA54" i="19"/>
  <c r="AE54" i="19" s="1"/>
  <c r="AA46" i="19"/>
  <c r="AE46" i="19" s="1"/>
  <c r="AA42" i="19"/>
  <c r="AA38" i="19"/>
  <c r="AE38" i="19" s="1"/>
  <c r="AG38" i="19" s="1"/>
  <c r="AA34" i="19"/>
  <c r="AA30" i="19"/>
  <c r="AA26" i="19"/>
  <c r="AA18" i="19"/>
  <c r="AE18" i="19" s="1"/>
  <c r="AF64" i="19"/>
  <c r="U49" i="19"/>
  <c r="U69" i="19"/>
  <c r="AF48" i="19"/>
  <c r="AF36" i="19"/>
  <c r="AF29" i="19"/>
  <c r="AG29" i="19" s="1"/>
  <c r="AF25" i="19"/>
  <c r="AF37" i="19"/>
  <c r="AE57" i="19"/>
  <c r="AE65" i="19"/>
  <c r="AE33" i="19"/>
  <c r="AG33" i="19" s="1"/>
  <c r="AE53" i="19"/>
  <c r="U29" i="19"/>
  <c r="U45" i="19"/>
  <c r="U73" i="19"/>
  <c r="AD29" i="19"/>
  <c r="U40" i="19"/>
  <c r="U18" i="19"/>
  <c r="U68" i="19"/>
  <c r="U25" i="19"/>
  <c r="U35" i="19"/>
  <c r="AF43" i="19"/>
  <c r="U66" i="19"/>
  <c r="Z19" i="19"/>
  <c r="T19" i="19"/>
  <c r="Z20" i="19"/>
  <c r="T43" i="19"/>
  <c r="T53" i="19"/>
  <c r="AE71" i="19"/>
  <c r="Z37" i="19"/>
  <c r="T59" i="19"/>
  <c r="T67" i="19"/>
  <c r="AE19" i="19"/>
  <c r="AH21" i="19"/>
  <c r="AE49" i="19"/>
  <c r="T18" i="19"/>
  <c r="AH20" i="19"/>
  <c r="Z21" i="19"/>
  <c r="AE36" i="19"/>
  <c r="T39" i="19"/>
  <c r="T41" i="19"/>
  <c r="Z43" i="19"/>
  <c r="Z51" i="19"/>
  <c r="T57" i="19"/>
  <c r="Z69" i="19"/>
  <c r="Z18" i="19"/>
  <c r="AE37" i="19"/>
  <c r="T17" i="19"/>
  <c r="AB25" i="19"/>
  <c r="AD25" i="19" s="1"/>
  <c r="T26" i="19"/>
  <c r="AB27" i="19"/>
  <c r="T28" i="19"/>
  <c r="Z30" i="19"/>
  <c r="T32" i="19"/>
  <c r="T37" i="19"/>
  <c r="Z39" i="19"/>
  <c r="Z41" i="19"/>
  <c r="AE43" i="19"/>
  <c r="AG43" i="19" s="1"/>
  <c r="AE69" i="19"/>
  <c r="T71" i="19"/>
  <c r="T73" i="19"/>
  <c r="AP11" i="19"/>
  <c r="AP14" i="19"/>
  <c r="AP16" i="19"/>
  <c r="AP19" i="19"/>
  <c r="AP10" i="19"/>
  <c r="AP15" i="19"/>
  <c r="AP20" i="19"/>
  <c r="F1" i="19"/>
  <c r="AP9" i="19"/>
  <c r="AP18" i="19"/>
  <c r="U23" i="19"/>
  <c r="U27" i="19"/>
  <c r="U33" i="19"/>
  <c r="AG46" i="19"/>
  <c r="U70" i="19"/>
  <c r="AI39" i="19"/>
  <c r="H1" i="19"/>
  <c r="G1" i="19"/>
  <c r="U19" i="19"/>
  <c r="U20" i="19"/>
  <c r="U21" i="19"/>
  <c r="U31" i="19"/>
  <c r="U36" i="19"/>
  <c r="U46" i="19"/>
  <c r="AF47" i="19"/>
  <c r="U48" i="19"/>
  <c r="U50" i="19"/>
  <c r="AF54" i="19"/>
  <c r="AF56" i="19"/>
  <c r="AF58" i="19"/>
  <c r="AF62" i="19"/>
  <c r="AF19" i="19"/>
  <c r="AI19" i="19"/>
  <c r="AF20" i="19"/>
  <c r="AG20" i="19" s="1"/>
  <c r="AI20" i="19"/>
  <c r="AF21" i="19"/>
  <c r="AG21" i="19" s="1"/>
  <c r="AI21" i="19"/>
  <c r="AF18" i="19"/>
  <c r="AI18" i="19"/>
  <c r="AB19" i="19"/>
  <c r="AD19" i="19" s="1"/>
  <c r="AE25" i="19"/>
  <c r="AE22" i="19"/>
  <c r="AH22" i="19"/>
  <c r="AP13" i="19"/>
  <c r="Y17" i="19"/>
  <c r="Z17" i="19" s="1"/>
  <c r="AB22" i="19"/>
  <c r="Z31" i="19"/>
  <c r="T31" i="19"/>
  <c r="AB31" i="19"/>
  <c r="AE44" i="19"/>
  <c r="U65" i="19"/>
  <c r="AF69" i="19"/>
  <c r="AI69" i="19"/>
  <c r="AI70" i="19"/>
  <c r="AD69" i="19"/>
  <c r="X5" i="19"/>
  <c r="X13" i="19"/>
  <c r="Z23" i="19"/>
  <c r="AI27" i="19"/>
  <c r="AI33" i="19"/>
  <c r="X65" i="19"/>
  <c r="Y65" i="19"/>
  <c r="Z65" i="19" s="1"/>
  <c r="E1" i="19"/>
  <c r="X8" i="19"/>
  <c r="Y9" i="19"/>
  <c r="X10" i="19"/>
  <c r="X14" i="19"/>
  <c r="U17" i="19"/>
  <c r="AA17" i="19"/>
  <c r="X18" i="19"/>
  <c r="AB18" i="19" s="1"/>
  <c r="X19" i="19"/>
  <c r="X20" i="19"/>
  <c r="AB20" i="19" s="1"/>
  <c r="AD20" i="19" s="1"/>
  <c r="X21" i="19"/>
  <c r="AB21" i="19" s="1"/>
  <c r="AD21" i="19" s="1"/>
  <c r="T22" i="19"/>
  <c r="Z22" i="19"/>
  <c r="T23" i="19"/>
  <c r="X24" i="19"/>
  <c r="AB24" i="19" s="1"/>
  <c r="Z25" i="19"/>
  <c r="Z27" i="19"/>
  <c r="T27" i="19"/>
  <c r="AB30" i="19"/>
  <c r="Y34" i="19"/>
  <c r="Z34" i="19" s="1"/>
  <c r="Z35" i="19"/>
  <c r="AI37" i="19"/>
  <c r="AI43" i="19"/>
  <c r="X47" i="19"/>
  <c r="Y47" i="19"/>
  <c r="Z47" i="19" s="1"/>
  <c r="AE72" i="19"/>
  <c r="AF32" i="19"/>
  <c r="AI32" i="19"/>
  <c r="X42" i="19"/>
  <c r="AB42" i="19" s="1"/>
  <c r="Y42" i="19"/>
  <c r="AF45" i="19"/>
  <c r="AP12" i="19"/>
  <c r="T25" i="19"/>
  <c r="Y26" i="19"/>
  <c r="Z26" i="19" s="1"/>
  <c r="T29" i="19"/>
  <c r="Y32" i="19"/>
  <c r="Z32" i="19" s="1"/>
  <c r="Z33" i="19"/>
  <c r="AB34" i="19"/>
  <c r="AF40" i="19"/>
  <c r="AI40" i="19"/>
  <c r="AB33" i="19"/>
  <c r="AD33" i="19" s="1"/>
  <c r="AB35" i="19"/>
  <c r="AD35" i="19" s="1"/>
  <c r="AI36" i="19"/>
  <c r="AI38" i="19"/>
  <c r="AI46" i="19"/>
  <c r="X53" i="19"/>
  <c r="Y53" i="19"/>
  <c r="Z53" i="19" s="1"/>
  <c r="U53" i="19"/>
  <c r="X57" i="19"/>
  <c r="Y57" i="19"/>
  <c r="Z57" i="19" s="1"/>
  <c r="U57" i="19"/>
  <c r="X61" i="19"/>
  <c r="Y61" i="19"/>
  <c r="Z61" i="19" s="1"/>
  <c r="U61" i="19"/>
  <c r="AI68" i="19"/>
  <c r="AF68" i="19"/>
  <c r="Z36" i="19"/>
  <c r="T36" i="19"/>
  <c r="Z38" i="19"/>
  <c r="T38" i="19"/>
  <c r="Z40" i="19"/>
  <c r="T40" i="19"/>
  <c r="AB40" i="19"/>
  <c r="AB45" i="19"/>
  <c r="AD45" i="19" s="1"/>
  <c r="Y45" i="19"/>
  <c r="Z45" i="19" s="1"/>
  <c r="AH48" i="19"/>
  <c r="AB49" i="19"/>
  <c r="Z50" i="19"/>
  <c r="AE50" i="19"/>
  <c r="AG50" i="19" s="1"/>
  <c r="AI52" i="19"/>
  <c r="T33" i="19"/>
  <c r="T35" i="19"/>
  <c r="AH36" i="19"/>
  <c r="U37" i="19"/>
  <c r="AH37" i="19"/>
  <c r="U39" i="19"/>
  <c r="Z42" i="19"/>
  <c r="Y44" i="19"/>
  <c r="Z44" i="19" s="1"/>
  <c r="AH45" i="19"/>
  <c r="AH46" i="19"/>
  <c r="AB47" i="19"/>
  <c r="Z48" i="19"/>
  <c r="AI50" i="19"/>
  <c r="X55" i="19"/>
  <c r="Y55" i="19"/>
  <c r="Z55" i="19" s="1"/>
  <c r="U55" i="19"/>
  <c r="X59" i="19"/>
  <c r="Y59" i="19"/>
  <c r="Z59" i="19" s="1"/>
  <c r="U59" i="19"/>
  <c r="X63" i="19"/>
  <c r="Y63" i="19"/>
  <c r="Z63" i="19" s="1"/>
  <c r="U63" i="19"/>
  <c r="AE74" i="19"/>
  <c r="AB44" i="19"/>
  <c r="X46" i="19"/>
  <c r="AB46" i="19"/>
  <c r="AD46" i="19" s="1"/>
  <c r="AH47" i="19"/>
  <c r="X48" i="19"/>
  <c r="AB48" i="19"/>
  <c r="AD48" i="19" s="1"/>
  <c r="X50" i="19"/>
  <c r="AB50" i="19"/>
  <c r="AD50" i="19" s="1"/>
  <c r="X52" i="19"/>
  <c r="AB52" i="19"/>
  <c r="Z54" i="19"/>
  <c r="T54" i="19"/>
  <c r="Z56" i="19"/>
  <c r="T56" i="19"/>
  <c r="Z58" i="19"/>
  <c r="T58" i="19"/>
  <c r="Z60" i="19"/>
  <c r="T60" i="19"/>
  <c r="Z62" i="19"/>
  <c r="T62" i="19"/>
  <c r="Z64" i="19"/>
  <c r="T64" i="19"/>
  <c r="Z66" i="19"/>
  <c r="T66" i="19"/>
  <c r="Z70" i="19"/>
  <c r="T70" i="19"/>
  <c r="AH61" i="19"/>
  <c r="AB66" i="19"/>
  <c r="AF67" i="19"/>
  <c r="AI67" i="19"/>
  <c r="AB70" i="19"/>
  <c r="AF73" i="19"/>
  <c r="T42" i="19"/>
  <c r="T44" i="19"/>
  <c r="T46" i="19"/>
  <c r="T48" i="19"/>
  <c r="T50" i="19"/>
  <c r="T52" i="19"/>
  <c r="AB53" i="19"/>
  <c r="AD53" i="19" s="1"/>
  <c r="AB54" i="19"/>
  <c r="AB55" i="19"/>
  <c r="AB56" i="19"/>
  <c r="AB57" i="19"/>
  <c r="AD57" i="19" s="1"/>
  <c r="AB58" i="19"/>
  <c r="AB59" i="19"/>
  <c r="AB60" i="19"/>
  <c r="AB61" i="19"/>
  <c r="AD61" i="19" s="1"/>
  <c r="AB62" i="19"/>
  <c r="AD62" i="19" s="1"/>
  <c r="AB63" i="19"/>
  <c r="AB64" i="19"/>
  <c r="AB65" i="19"/>
  <c r="AD65" i="19" s="1"/>
  <c r="Y67" i="19"/>
  <c r="Z67" i="19" s="1"/>
  <c r="Z68" i="19"/>
  <c r="T68" i="19"/>
  <c r="Y71" i="19"/>
  <c r="Z71" i="19" s="1"/>
  <c r="U72" i="19"/>
  <c r="U74" i="19"/>
  <c r="AD74" i="19"/>
  <c r="AC84" i="18"/>
  <c r="AB84" i="18"/>
  <c r="R84" i="18"/>
  <c r="O84" i="18"/>
  <c r="Q84" i="18" s="1"/>
  <c r="N84" i="18"/>
  <c r="P84" i="18" s="1"/>
  <c r="M84" i="18"/>
  <c r="L84" i="18"/>
  <c r="AC83" i="18"/>
  <c r="AB83" i="18"/>
  <c r="R83" i="18"/>
  <c r="O83" i="18"/>
  <c r="Q83" i="18" s="1"/>
  <c r="N83" i="18"/>
  <c r="P83" i="18" s="1"/>
  <c r="M83" i="18"/>
  <c r="L83" i="18"/>
  <c r="AC82" i="18"/>
  <c r="AB82" i="18"/>
  <c r="R82" i="18"/>
  <c r="O82" i="18"/>
  <c r="Q82" i="18" s="1"/>
  <c r="N82" i="18"/>
  <c r="P82" i="18" s="1"/>
  <c r="M82" i="18"/>
  <c r="L82" i="18"/>
  <c r="AC81" i="18"/>
  <c r="AB81" i="18"/>
  <c r="R81" i="18"/>
  <c r="O81" i="18"/>
  <c r="Q81" i="18" s="1"/>
  <c r="N81" i="18"/>
  <c r="P81" i="18" s="1"/>
  <c r="M81" i="18"/>
  <c r="L81" i="18"/>
  <c r="AC80" i="18"/>
  <c r="AB80" i="18"/>
  <c r="R80" i="18"/>
  <c r="O80" i="18"/>
  <c r="Q80" i="18" s="1"/>
  <c r="N80" i="18"/>
  <c r="P80" i="18" s="1"/>
  <c r="M80" i="18"/>
  <c r="L80" i="18"/>
  <c r="AC79" i="18"/>
  <c r="AB79" i="18"/>
  <c r="R79" i="18"/>
  <c r="O79" i="18"/>
  <c r="Q79" i="18" s="1"/>
  <c r="N79" i="18"/>
  <c r="P79" i="18" s="1"/>
  <c r="M79" i="18"/>
  <c r="L79" i="18"/>
  <c r="AC78" i="18"/>
  <c r="AB78" i="18"/>
  <c r="R78" i="18"/>
  <c r="O78" i="18"/>
  <c r="Q78" i="18" s="1"/>
  <c r="N78" i="18"/>
  <c r="P78" i="18" s="1"/>
  <c r="M78" i="18"/>
  <c r="L78" i="18"/>
  <c r="AC77" i="18"/>
  <c r="AB77" i="18"/>
  <c r="R77" i="18"/>
  <c r="O77" i="18"/>
  <c r="Q77" i="18" s="1"/>
  <c r="N77" i="18"/>
  <c r="P77" i="18" s="1"/>
  <c r="M77" i="18"/>
  <c r="L77" i="18"/>
  <c r="AC76" i="18"/>
  <c r="AB76" i="18"/>
  <c r="R76" i="18"/>
  <c r="O76" i="18"/>
  <c r="Q76" i="18" s="1"/>
  <c r="N76" i="18"/>
  <c r="P76" i="18" s="1"/>
  <c r="M76" i="18"/>
  <c r="L76" i="18"/>
  <c r="AC75" i="18"/>
  <c r="AB75" i="18"/>
  <c r="R75" i="18"/>
  <c r="O75" i="18"/>
  <c r="Q75" i="18" s="1"/>
  <c r="N75" i="18"/>
  <c r="P75" i="18" s="1"/>
  <c r="M75" i="18"/>
  <c r="L75" i="18"/>
  <c r="AC74" i="18"/>
  <c r="AB74" i="18"/>
  <c r="R74" i="18"/>
  <c r="O74" i="18"/>
  <c r="Q74" i="18" s="1"/>
  <c r="N74" i="18"/>
  <c r="P74" i="18" s="1"/>
  <c r="M74" i="18"/>
  <c r="L74" i="18"/>
  <c r="AC73" i="18"/>
  <c r="AB73" i="18"/>
  <c r="R73" i="18"/>
  <c r="O73" i="18"/>
  <c r="Q73" i="18" s="1"/>
  <c r="N73" i="18"/>
  <c r="P73" i="18" s="1"/>
  <c r="M73" i="18"/>
  <c r="L73" i="18"/>
  <c r="AC72" i="18"/>
  <c r="AB72" i="18"/>
  <c r="R72" i="18"/>
  <c r="O72" i="18"/>
  <c r="Q72" i="18" s="1"/>
  <c r="N72" i="18"/>
  <c r="P72" i="18" s="1"/>
  <c r="M72" i="18"/>
  <c r="L72" i="18"/>
  <c r="AC71" i="18"/>
  <c r="AB71" i="18"/>
  <c r="R71" i="18"/>
  <c r="O71" i="18"/>
  <c r="Q71" i="18" s="1"/>
  <c r="N71" i="18"/>
  <c r="P71" i="18" s="1"/>
  <c r="M71" i="18"/>
  <c r="L71" i="18"/>
  <c r="AD70" i="18"/>
  <c r="AC70" i="18"/>
  <c r="S70" i="18"/>
  <c r="Q70" i="18"/>
  <c r="P70" i="18"/>
  <c r="R70" i="18" s="1"/>
  <c r="O70" i="18"/>
  <c r="N70" i="18"/>
  <c r="M70" i="18"/>
  <c r="AD69" i="18"/>
  <c r="AC69" i="18"/>
  <c r="S69" i="18"/>
  <c r="Q69" i="18"/>
  <c r="P69" i="18"/>
  <c r="R69" i="18" s="1"/>
  <c r="O69" i="18"/>
  <c r="N69" i="18"/>
  <c r="M69" i="18"/>
  <c r="AD68" i="18"/>
  <c r="AC68" i="18"/>
  <c r="S68" i="18"/>
  <c r="T68" i="18" s="1"/>
  <c r="P68" i="18"/>
  <c r="R68" i="18" s="1"/>
  <c r="O68" i="18"/>
  <c r="Q68" i="18" s="1"/>
  <c r="N68" i="18"/>
  <c r="M68" i="18"/>
  <c r="AD67" i="18"/>
  <c r="AC67" i="18"/>
  <c r="S67" i="18"/>
  <c r="P67" i="18"/>
  <c r="R67" i="18" s="1"/>
  <c r="O67" i="18"/>
  <c r="Q67" i="18" s="1"/>
  <c r="N67" i="18"/>
  <c r="M67" i="18"/>
  <c r="AD66" i="18"/>
  <c r="AC66" i="18"/>
  <c r="S66" i="18"/>
  <c r="P66" i="18"/>
  <c r="R66" i="18" s="1"/>
  <c r="O66" i="18"/>
  <c r="Q66" i="18" s="1"/>
  <c r="N66" i="18"/>
  <c r="M66" i="18"/>
  <c r="AD65" i="18"/>
  <c r="AC65" i="18"/>
  <c r="S65" i="18"/>
  <c r="P65" i="18"/>
  <c r="R65" i="18" s="1"/>
  <c r="O65" i="18"/>
  <c r="Q65" i="18" s="1"/>
  <c r="N65" i="18"/>
  <c r="M65" i="18"/>
  <c r="AD64" i="18"/>
  <c r="AC64" i="18"/>
  <c r="S64" i="18"/>
  <c r="P64" i="18"/>
  <c r="R64" i="18" s="1"/>
  <c r="O64" i="18"/>
  <c r="Q64" i="18" s="1"/>
  <c r="N64" i="18"/>
  <c r="M64" i="18"/>
  <c r="AD63" i="18"/>
  <c r="AC63" i="18"/>
  <c r="S63" i="18"/>
  <c r="Q63" i="18"/>
  <c r="P63" i="18"/>
  <c r="R63" i="18" s="1"/>
  <c r="O63" i="18"/>
  <c r="N63" i="18"/>
  <c r="M63" i="18"/>
  <c r="AD62" i="18"/>
  <c r="AC62" i="18"/>
  <c r="S62" i="18"/>
  <c r="T62" i="18" s="1"/>
  <c r="P62" i="18"/>
  <c r="R62" i="18" s="1"/>
  <c r="O62" i="18"/>
  <c r="Q62" i="18" s="1"/>
  <c r="N62" i="18"/>
  <c r="M62" i="18"/>
  <c r="AD61" i="18"/>
  <c r="AC61" i="18"/>
  <c r="S61" i="18"/>
  <c r="P61" i="18"/>
  <c r="R61" i="18" s="1"/>
  <c r="O61" i="18"/>
  <c r="Q61" i="18" s="1"/>
  <c r="N61" i="18"/>
  <c r="M61" i="18"/>
  <c r="AD60" i="18"/>
  <c r="AC60" i="18"/>
  <c r="S60" i="18"/>
  <c r="T60" i="18" s="1"/>
  <c r="P60" i="18"/>
  <c r="R60" i="18" s="1"/>
  <c r="O60" i="18"/>
  <c r="Q60" i="18" s="1"/>
  <c r="N60" i="18"/>
  <c r="M60" i="18"/>
  <c r="AD59" i="18"/>
  <c r="AC59" i="18"/>
  <c r="S59" i="18"/>
  <c r="Q59" i="18"/>
  <c r="P59" i="18"/>
  <c r="R59" i="18" s="1"/>
  <c r="O59" i="18"/>
  <c r="N59" i="18"/>
  <c r="M59" i="18"/>
  <c r="AD58" i="18"/>
  <c r="AC58" i="18"/>
  <c r="S58" i="18"/>
  <c r="T58" i="18" s="1"/>
  <c r="Q58" i="18"/>
  <c r="P58" i="18"/>
  <c r="R58" i="18" s="1"/>
  <c r="O58" i="18"/>
  <c r="N58" i="18"/>
  <c r="M58" i="18"/>
  <c r="AD57" i="18"/>
  <c r="AC57" i="18"/>
  <c r="S57" i="18"/>
  <c r="P57" i="18"/>
  <c r="R57" i="18" s="1"/>
  <c r="O57" i="18"/>
  <c r="Q57" i="18" s="1"/>
  <c r="N57" i="18"/>
  <c r="M57" i="18"/>
  <c r="AD56" i="18"/>
  <c r="AC56" i="18"/>
  <c r="S56" i="18"/>
  <c r="P56" i="18"/>
  <c r="U56" i="18" s="1"/>
  <c r="X56" i="18" s="1"/>
  <c r="O56" i="18"/>
  <c r="Q56" i="18" s="1"/>
  <c r="N56" i="18"/>
  <c r="M56" i="18"/>
  <c r="AD55" i="18"/>
  <c r="AC55" i="18"/>
  <c r="S55" i="18"/>
  <c r="P55" i="18"/>
  <c r="R55" i="18" s="1"/>
  <c r="O55" i="18"/>
  <c r="Q55" i="18" s="1"/>
  <c r="N55" i="18"/>
  <c r="M55" i="18"/>
  <c r="AD54" i="18"/>
  <c r="AC54" i="18"/>
  <c r="S54" i="18"/>
  <c r="P54" i="18"/>
  <c r="U54" i="18" s="1"/>
  <c r="O54" i="18"/>
  <c r="T54" i="18" s="1"/>
  <c r="W54" i="18" s="1"/>
  <c r="N54" i="18"/>
  <c r="M54" i="18"/>
  <c r="AD53" i="18"/>
  <c r="AC53" i="18"/>
  <c r="S53" i="18"/>
  <c r="P53" i="18"/>
  <c r="R53" i="18" s="1"/>
  <c r="O53" i="18"/>
  <c r="Q53" i="18" s="1"/>
  <c r="N53" i="18"/>
  <c r="M53" i="18"/>
  <c r="AD52" i="18"/>
  <c r="AC52" i="18"/>
  <c r="S52" i="18"/>
  <c r="Q52" i="18"/>
  <c r="P52" i="18"/>
  <c r="U52" i="18" s="1"/>
  <c r="O52" i="18"/>
  <c r="N52" i="18"/>
  <c r="M52" i="18"/>
  <c r="AD51" i="18"/>
  <c r="AC51" i="18"/>
  <c r="S51" i="18"/>
  <c r="P51" i="18"/>
  <c r="R51" i="18" s="1"/>
  <c r="O51" i="18"/>
  <c r="Q51" i="18" s="1"/>
  <c r="N51" i="18"/>
  <c r="M51" i="18"/>
  <c r="AD50" i="18"/>
  <c r="AC50" i="18"/>
  <c r="S50" i="18"/>
  <c r="T50" i="18" s="1"/>
  <c r="W50" i="18" s="1"/>
  <c r="P50" i="18"/>
  <c r="U50" i="18" s="1"/>
  <c r="X50" i="18" s="1"/>
  <c r="O50" i="18"/>
  <c r="Q50" i="18" s="1"/>
  <c r="N50" i="18"/>
  <c r="M50" i="18"/>
  <c r="AD49" i="18"/>
  <c r="AC49" i="18"/>
  <c r="S49" i="18"/>
  <c r="P49" i="18"/>
  <c r="R49" i="18" s="1"/>
  <c r="O49" i="18"/>
  <c r="Q49" i="18" s="1"/>
  <c r="N49" i="18"/>
  <c r="M49" i="18"/>
  <c r="AD48" i="18"/>
  <c r="AC48" i="18"/>
  <c r="S48" i="18"/>
  <c r="P48" i="18"/>
  <c r="U48" i="18" s="1"/>
  <c r="X48" i="18" s="1"/>
  <c r="O48" i="18"/>
  <c r="Q48" i="18" s="1"/>
  <c r="N48" i="18"/>
  <c r="M48" i="18"/>
  <c r="AD47" i="18"/>
  <c r="AC47" i="18"/>
  <c r="S47" i="18"/>
  <c r="P47" i="18"/>
  <c r="R47" i="18" s="1"/>
  <c r="O47" i="18"/>
  <c r="Q47" i="18" s="1"/>
  <c r="N47" i="18"/>
  <c r="M47" i="18"/>
  <c r="AD46" i="18"/>
  <c r="AC46" i="18"/>
  <c r="S46" i="18"/>
  <c r="P46" i="18"/>
  <c r="U46" i="18" s="1"/>
  <c r="O46" i="18"/>
  <c r="T46" i="18" s="1"/>
  <c r="W46" i="18" s="1"/>
  <c r="N46" i="18"/>
  <c r="M46" i="18"/>
  <c r="AD45" i="18"/>
  <c r="AC45" i="18"/>
  <c r="S45" i="18"/>
  <c r="P45" i="18"/>
  <c r="R45" i="18" s="1"/>
  <c r="O45" i="18"/>
  <c r="Q45" i="18" s="1"/>
  <c r="N45" i="18"/>
  <c r="M45" i="18"/>
  <c r="AD44" i="18"/>
  <c r="AC44" i="18"/>
  <c r="S44" i="18"/>
  <c r="P44" i="18"/>
  <c r="O44" i="18"/>
  <c r="N44" i="18"/>
  <c r="M44" i="18"/>
  <c r="AD43" i="18"/>
  <c r="AC43" i="18"/>
  <c r="T43" i="18"/>
  <c r="W43" i="18" s="1"/>
  <c r="S43" i="18"/>
  <c r="P43" i="18"/>
  <c r="R43" i="18" s="1"/>
  <c r="O43" i="18"/>
  <c r="Q43" i="18" s="1"/>
  <c r="N43" i="18"/>
  <c r="M43" i="18"/>
  <c r="AD42" i="18"/>
  <c r="AC42" i="18"/>
  <c r="S42" i="18"/>
  <c r="T42" i="18" s="1"/>
  <c r="W42" i="18" s="1"/>
  <c r="Q42" i="18"/>
  <c r="P42" i="18"/>
  <c r="U42" i="18" s="1"/>
  <c r="X42" i="18" s="1"/>
  <c r="O42" i="18"/>
  <c r="N42" i="18"/>
  <c r="M42" i="18"/>
  <c r="AD41" i="18"/>
  <c r="AC41" i="18"/>
  <c r="S41" i="18"/>
  <c r="P41" i="18"/>
  <c r="R41" i="18" s="1"/>
  <c r="O41" i="18"/>
  <c r="Q41" i="18" s="1"/>
  <c r="N41" i="18"/>
  <c r="M41" i="18"/>
  <c r="AD40" i="18"/>
  <c r="AC40" i="18"/>
  <c r="S40" i="18"/>
  <c r="T40" i="18" s="1"/>
  <c r="P40" i="18"/>
  <c r="O40" i="18"/>
  <c r="Q40" i="18" s="1"/>
  <c r="N40" i="18"/>
  <c r="M40" i="18"/>
  <c r="AD39" i="18"/>
  <c r="AC39" i="18"/>
  <c r="S39" i="18"/>
  <c r="P39" i="18"/>
  <c r="R39" i="18" s="1"/>
  <c r="O39" i="18"/>
  <c r="Q39" i="18" s="1"/>
  <c r="N39" i="18"/>
  <c r="M39" i="18"/>
  <c r="AD38" i="18"/>
  <c r="AC38" i="18"/>
  <c r="S38" i="18"/>
  <c r="P38" i="18"/>
  <c r="U38" i="18" s="1"/>
  <c r="O38" i="18"/>
  <c r="Q38" i="18" s="1"/>
  <c r="N38" i="18"/>
  <c r="M38" i="18"/>
  <c r="AD37" i="18"/>
  <c r="AC37" i="18"/>
  <c r="S37" i="18"/>
  <c r="P37" i="18"/>
  <c r="R37" i="18" s="1"/>
  <c r="O37" i="18"/>
  <c r="Q37" i="18" s="1"/>
  <c r="N37" i="18"/>
  <c r="M37" i="18"/>
  <c r="AD36" i="18"/>
  <c r="AC36" i="18"/>
  <c r="S36" i="18"/>
  <c r="U36" i="18" s="1"/>
  <c r="X36" i="18" s="1"/>
  <c r="Q36" i="18"/>
  <c r="P36" i="18"/>
  <c r="R36" i="18" s="1"/>
  <c r="O36" i="18"/>
  <c r="N36" i="18"/>
  <c r="M36" i="18"/>
  <c r="AD35" i="18"/>
  <c r="AC35" i="18"/>
  <c r="S35" i="18"/>
  <c r="P35" i="18"/>
  <c r="R35" i="18" s="1"/>
  <c r="O35" i="18"/>
  <c r="Q35" i="18" s="1"/>
  <c r="N35" i="18"/>
  <c r="M35" i="18"/>
  <c r="AD34" i="18"/>
  <c r="AC34" i="18"/>
  <c r="S34" i="18"/>
  <c r="Q34" i="18"/>
  <c r="P34" i="18"/>
  <c r="R34" i="18" s="1"/>
  <c r="O34" i="18"/>
  <c r="N34" i="18"/>
  <c r="M34" i="18"/>
  <c r="AD33" i="18"/>
  <c r="AC33" i="18"/>
  <c r="S33" i="18"/>
  <c r="P33" i="18"/>
  <c r="R33" i="18" s="1"/>
  <c r="O33" i="18"/>
  <c r="Q33" i="18" s="1"/>
  <c r="N33" i="18"/>
  <c r="M33" i="18"/>
  <c r="AD32" i="18"/>
  <c r="AC32" i="18"/>
  <c r="S32" i="18"/>
  <c r="P32" i="18"/>
  <c r="R32" i="18" s="1"/>
  <c r="O32" i="18"/>
  <c r="T32" i="18" s="1"/>
  <c r="W32" i="18" s="1"/>
  <c r="N32" i="18"/>
  <c r="M32" i="18"/>
  <c r="AD31" i="18"/>
  <c r="AC31" i="18"/>
  <c r="S31" i="18"/>
  <c r="P31" i="18"/>
  <c r="R31" i="18" s="1"/>
  <c r="O31" i="18"/>
  <c r="Q31" i="18" s="1"/>
  <c r="N31" i="18"/>
  <c r="M31" i="18"/>
  <c r="AD30" i="18"/>
  <c r="AC30" i="18"/>
  <c r="T30" i="18"/>
  <c r="W30" i="18" s="1"/>
  <c r="S30" i="18"/>
  <c r="Q30" i="18"/>
  <c r="P30" i="18"/>
  <c r="U30" i="18" s="1"/>
  <c r="O30" i="18"/>
  <c r="N30" i="18"/>
  <c r="M30" i="18"/>
  <c r="AD29" i="18"/>
  <c r="AC29" i="18"/>
  <c r="S29" i="18"/>
  <c r="P29" i="18"/>
  <c r="R29" i="18" s="1"/>
  <c r="O29" i="18"/>
  <c r="Q29" i="18" s="1"/>
  <c r="N29" i="18"/>
  <c r="M29" i="18"/>
  <c r="AD28" i="18"/>
  <c r="AC28" i="18"/>
  <c r="S28" i="18"/>
  <c r="T28" i="18" s="1"/>
  <c r="W28" i="18" s="1"/>
  <c r="Q28" i="18"/>
  <c r="P28" i="18"/>
  <c r="R28" i="18" s="1"/>
  <c r="O28" i="18"/>
  <c r="N28" i="18"/>
  <c r="M28" i="18"/>
  <c r="AD27" i="18"/>
  <c r="AC27" i="18"/>
  <c r="S27" i="18"/>
  <c r="P27" i="18"/>
  <c r="R27" i="18" s="1"/>
  <c r="O27" i="18"/>
  <c r="Q27" i="18" s="1"/>
  <c r="N27" i="18"/>
  <c r="M27" i="18"/>
  <c r="AD26" i="18"/>
  <c r="AC26" i="18"/>
  <c r="S26" i="18"/>
  <c r="Q26" i="18"/>
  <c r="P26" i="18"/>
  <c r="R26" i="18" s="1"/>
  <c r="O26" i="18"/>
  <c r="T26" i="18" s="1"/>
  <c r="W26" i="18" s="1"/>
  <c r="N26" i="18"/>
  <c r="M26" i="18"/>
  <c r="AD25" i="18"/>
  <c r="AC25" i="18"/>
  <c r="S25" i="18"/>
  <c r="P25" i="18"/>
  <c r="R25" i="18" s="1"/>
  <c r="O25" i="18"/>
  <c r="Q25" i="18" s="1"/>
  <c r="N25" i="18"/>
  <c r="M25" i="18"/>
  <c r="AD24" i="18"/>
  <c r="AC24" i="18"/>
  <c r="S24" i="18"/>
  <c r="P24" i="18"/>
  <c r="R24" i="18" s="1"/>
  <c r="O24" i="18"/>
  <c r="Q24" i="18" s="1"/>
  <c r="N24" i="18"/>
  <c r="M24" i="18"/>
  <c r="AD23" i="18"/>
  <c r="AC23" i="18"/>
  <c r="S23" i="18"/>
  <c r="U23" i="18" s="1"/>
  <c r="P23" i="18"/>
  <c r="R23" i="18" s="1"/>
  <c r="O23" i="18"/>
  <c r="Q23" i="18" s="1"/>
  <c r="N23" i="18"/>
  <c r="M23" i="18"/>
  <c r="AD22" i="18"/>
  <c r="AC22" i="18"/>
  <c r="T22" i="18"/>
  <c r="W22" i="18" s="1"/>
  <c r="S22" i="18"/>
  <c r="Q22" i="18"/>
  <c r="P22" i="18"/>
  <c r="U22" i="18" s="1"/>
  <c r="O22" i="18"/>
  <c r="N22" i="18"/>
  <c r="M22" i="18"/>
  <c r="AD21" i="18"/>
  <c r="AC21" i="18"/>
  <c r="S21" i="18"/>
  <c r="P21" i="18"/>
  <c r="R21" i="18" s="1"/>
  <c r="O21" i="18"/>
  <c r="Q21" i="18" s="1"/>
  <c r="N21" i="18"/>
  <c r="M21" i="18"/>
  <c r="AD20" i="18"/>
  <c r="AC20" i="18"/>
  <c r="S20" i="18"/>
  <c r="P20" i="18"/>
  <c r="R20" i="18" s="1"/>
  <c r="O20" i="18"/>
  <c r="T20" i="18" s="1"/>
  <c r="W20" i="18" s="1"/>
  <c r="N20" i="18"/>
  <c r="M20" i="18"/>
  <c r="AD19" i="18"/>
  <c r="AC19" i="18"/>
  <c r="S19" i="18"/>
  <c r="P19" i="18"/>
  <c r="R19" i="18" s="1"/>
  <c r="O19" i="18"/>
  <c r="Q19" i="18" s="1"/>
  <c r="N19" i="18"/>
  <c r="M19" i="18"/>
  <c r="S18" i="18"/>
  <c r="P18" i="18"/>
  <c r="R18" i="18" s="1"/>
  <c r="O18" i="18"/>
  <c r="Q18" i="18" s="1"/>
  <c r="N18" i="18"/>
  <c r="M18" i="18"/>
  <c r="M2" i="18"/>
  <c r="H2" i="18"/>
  <c r="F2" i="18"/>
  <c r="E2" i="18"/>
  <c r="D2" i="18"/>
  <c r="AG54" i="19" l="1"/>
  <c r="AD56" i="19"/>
  <c r="AE24" i="19"/>
  <c r="AH55" i="19"/>
  <c r="AH19" i="19"/>
  <c r="AH42" i="19"/>
  <c r="AH57" i="19"/>
  <c r="AH54" i="19"/>
  <c r="AH53" i="19"/>
  <c r="AH43" i="19"/>
  <c r="AG48" i="19"/>
  <c r="AG58" i="19"/>
  <c r="AE42" i="19"/>
  <c r="AE62" i="19"/>
  <c r="AG62" i="19" s="1"/>
  <c r="AH63" i="19"/>
  <c r="AH59" i="19"/>
  <c r="AD18" i="19"/>
  <c r="AG19" i="19"/>
  <c r="AG56" i="19"/>
  <c r="AG47" i="19"/>
  <c r="AE59" i="19"/>
  <c r="AG18" i="19"/>
  <c r="AD58" i="19"/>
  <c r="AJ58" i="19" s="1"/>
  <c r="AD38" i="19"/>
  <c r="AH58" i="19"/>
  <c r="AD52" i="19"/>
  <c r="AJ53" i="19" s="1"/>
  <c r="AG45" i="19"/>
  <c r="AH29" i="19"/>
  <c r="AG36" i="19"/>
  <c r="AG25" i="19"/>
  <c r="AG37" i="19"/>
  <c r="AD42" i="19"/>
  <c r="AI48" i="19"/>
  <c r="AJ46" i="19"/>
  <c r="AD71" i="19"/>
  <c r="AH72" i="19"/>
  <c r="AD67" i="19"/>
  <c r="AI64" i="19"/>
  <c r="AH44" i="19"/>
  <c r="AD43" i="19"/>
  <c r="AI47" i="19"/>
  <c r="AD22" i="19"/>
  <c r="AJ22" i="19" s="1"/>
  <c r="AD47" i="19"/>
  <c r="AJ48" i="19" s="1"/>
  <c r="AJ57" i="19"/>
  <c r="AH51" i="19"/>
  <c r="AH49" i="19"/>
  <c r="AH50" i="19"/>
  <c r="AH56" i="19"/>
  <c r="AD51" i="19"/>
  <c r="AJ51" i="19" s="1"/>
  <c r="AD36" i="19"/>
  <c r="AH52" i="19"/>
  <c r="AD37" i="19"/>
  <c r="AJ38" i="19" s="1"/>
  <c r="AH41" i="19"/>
  <c r="AJ20" i="19"/>
  <c r="AE41" i="19"/>
  <c r="AH38" i="19"/>
  <c r="AD39" i="19"/>
  <c r="AG67" i="19"/>
  <c r="AH39" i="19"/>
  <c r="AG69" i="19"/>
  <c r="AD63" i="19"/>
  <c r="AJ63" i="19" s="1"/>
  <c r="AD49" i="19"/>
  <c r="AJ50" i="19" s="1"/>
  <c r="AD54" i="19"/>
  <c r="AJ54" i="19" s="1"/>
  <c r="AD60" i="19"/>
  <c r="AJ61" i="19" s="1"/>
  <c r="AD24" i="19"/>
  <c r="AJ25" i="19" s="1"/>
  <c r="AD44" i="19"/>
  <c r="AD59" i="19"/>
  <c r="AD55" i="19"/>
  <c r="AJ21" i="19"/>
  <c r="AF53" i="19"/>
  <c r="AG53" i="19" s="1"/>
  <c r="AI53" i="19"/>
  <c r="AI54" i="19"/>
  <c r="AJ19" i="19"/>
  <c r="AF72" i="19"/>
  <c r="AG72" i="19" s="1"/>
  <c r="AI72" i="19"/>
  <c r="AF71" i="19"/>
  <c r="AG71" i="19" s="1"/>
  <c r="AI71" i="19"/>
  <c r="AH66" i="19"/>
  <c r="AD66" i="19"/>
  <c r="AE66" i="19"/>
  <c r="AG66" i="19" s="1"/>
  <c r="AH67" i="19"/>
  <c r="AF55" i="19"/>
  <c r="AG55" i="19" s="1"/>
  <c r="AI55" i="19"/>
  <c r="AF49" i="19"/>
  <c r="AG49" i="19" s="1"/>
  <c r="AI49" i="19"/>
  <c r="AI56" i="19"/>
  <c r="AF51" i="19"/>
  <c r="AG51" i="19" s="1"/>
  <c r="AI51" i="19"/>
  <c r="AH40" i="19"/>
  <c r="AD40" i="19"/>
  <c r="AE40" i="19"/>
  <c r="AG40" i="19" s="1"/>
  <c r="AE34" i="19"/>
  <c r="AH34" i="19"/>
  <c r="AD34" i="19"/>
  <c r="AJ34" i="19" s="1"/>
  <c r="AE26" i="19"/>
  <c r="AH26" i="19"/>
  <c r="AD26" i="19"/>
  <c r="AJ26" i="19" s="1"/>
  <c r="AF30" i="19"/>
  <c r="AI30" i="19"/>
  <c r="AD72" i="19"/>
  <c r="AF28" i="19"/>
  <c r="AI28" i="19"/>
  <c r="AH23" i="19"/>
  <c r="AD23" i="19"/>
  <c r="AE23" i="19"/>
  <c r="AG23" i="19" s="1"/>
  <c r="AE17" i="19"/>
  <c r="AG17" i="19" s="1"/>
  <c r="AH18" i="19"/>
  <c r="AD17" i="19"/>
  <c r="AJ18" i="19" s="1"/>
  <c r="AH68" i="19"/>
  <c r="AD68" i="19"/>
  <c r="AH69" i="19"/>
  <c r="AE68" i="19"/>
  <c r="AG68" i="19" s="1"/>
  <c r="AF59" i="19"/>
  <c r="AG59" i="19" s="1"/>
  <c r="AI59" i="19"/>
  <c r="AF42" i="19"/>
  <c r="AG42" i="19" s="1"/>
  <c r="AI42" i="19"/>
  <c r="AI22" i="19"/>
  <c r="AF22" i="19"/>
  <c r="AG22" i="19" s="1"/>
  <c r="AI23" i="19"/>
  <c r="AF65" i="19"/>
  <c r="AG65" i="19" s="1"/>
  <c r="AI65" i="19"/>
  <c r="AE73" i="19"/>
  <c r="AG73" i="19" s="1"/>
  <c r="AD73" i="19"/>
  <c r="AH73" i="19"/>
  <c r="AH64" i="19"/>
  <c r="AD64" i="19"/>
  <c r="AH65" i="19"/>
  <c r="AE64" i="19"/>
  <c r="AG64" i="19" s="1"/>
  <c r="AH70" i="19"/>
  <c r="AD70" i="19"/>
  <c r="AJ70" i="19" s="1"/>
  <c r="AE70" i="19"/>
  <c r="AG70" i="19" s="1"/>
  <c r="AH71" i="19"/>
  <c r="AH74" i="19"/>
  <c r="AI60" i="19"/>
  <c r="AE32" i="19"/>
  <c r="AG32" i="19" s="1"/>
  <c r="AH32" i="19"/>
  <c r="AD32" i="19"/>
  <c r="AF61" i="19"/>
  <c r="AG61" i="19" s="1"/>
  <c r="AI61" i="19"/>
  <c r="AI62" i="19"/>
  <c r="AF44" i="19"/>
  <c r="AG44" i="19" s="1"/>
  <c r="AI44" i="19"/>
  <c r="AH33" i="19"/>
  <c r="AI31" i="19"/>
  <c r="AH27" i="19"/>
  <c r="AD27" i="19"/>
  <c r="AE27" i="19"/>
  <c r="AG27" i="19" s="1"/>
  <c r="AH24" i="19"/>
  <c r="AF26" i="19"/>
  <c r="AI26" i="19"/>
  <c r="AJ62" i="19"/>
  <c r="AF41" i="19"/>
  <c r="AG41" i="19" s="1"/>
  <c r="AI41" i="19"/>
  <c r="AE28" i="19"/>
  <c r="AD28" i="19"/>
  <c r="AH28" i="19"/>
  <c r="AF74" i="19"/>
  <c r="AG74" i="19" s="1"/>
  <c r="AI74" i="19"/>
  <c r="AI73" i="19"/>
  <c r="AI66" i="19"/>
  <c r="AF63" i="19"/>
  <c r="AG63" i="19" s="1"/>
  <c r="AI63" i="19"/>
  <c r="AE30" i="19"/>
  <c r="AD30" i="19"/>
  <c r="AH30" i="19"/>
  <c r="AF57" i="19"/>
  <c r="AG57" i="19" s="1"/>
  <c r="AI57" i="19"/>
  <c r="AI58" i="19"/>
  <c r="AD41" i="19"/>
  <c r="AF34" i="19"/>
  <c r="AI34" i="19"/>
  <c r="AI35" i="19"/>
  <c r="AH31" i="19"/>
  <c r="AD31" i="19"/>
  <c r="AE31" i="19"/>
  <c r="AG31" i="19" s="1"/>
  <c r="AH35" i="19"/>
  <c r="AI24" i="19"/>
  <c r="AI25" i="19"/>
  <c r="AF24" i="19"/>
  <c r="AG24" i="19" s="1"/>
  <c r="AI29" i="19"/>
  <c r="U45" i="18"/>
  <c r="X45" i="18" s="1"/>
  <c r="W40" i="18"/>
  <c r="T48" i="18"/>
  <c r="W48" i="18" s="1"/>
  <c r="T44" i="18"/>
  <c r="Z44" i="18" s="1"/>
  <c r="U21" i="18"/>
  <c r="R22" i="18"/>
  <c r="U29" i="18"/>
  <c r="R30" i="18"/>
  <c r="Q32" i="18"/>
  <c r="T36" i="18"/>
  <c r="W36" i="18" s="1"/>
  <c r="Y36" i="18" s="1"/>
  <c r="U40" i="18"/>
  <c r="X40" i="18" s="1"/>
  <c r="Y40" i="18" s="1"/>
  <c r="U44" i="18"/>
  <c r="AA45" i="18" s="1"/>
  <c r="Q46" i="18"/>
  <c r="R48" i="18"/>
  <c r="U53" i="18"/>
  <c r="X53" i="18" s="1"/>
  <c r="Q54" i="18"/>
  <c r="U55" i="18"/>
  <c r="U62" i="18"/>
  <c r="AA23" i="18"/>
  <c r="U31" i="18"/>
  <c r="AA31" i="18" s="1"/>
  <c r="T34" i="18"/>
  <c r="W34" i="18" s="1"/>
  <c r="Q44" i="18"/>
  <c r="T52" i="18"/>
  <c r="V52" i="18" s="1"/>
  <c r="S72" i="18"/>
  <c r="U20" i="18"/>
  <c r="AA21" i="18"/>
  <c r="U28" i="18"/>
  <c r="AA28" i="18" s="1"/>
  <c r="R38" i="18"/>
  <c r="U39" i="18"/>
  <c r="X39" i="18" s="1"/>
  <c r="R40" i="18"/>
  <c r="R42" i="18"/>
  <c r="U47" i="18"/>
  <c r="AA48" i="18" s="1"/>
  <c r="R50" i="18"/>
  <c r="T80" i="18"/>
  <c r="W80" i="18" s="1"/>
  <c r="F1" i="18"/>
  <c r="U24" i="18"/>
  <c r="X24" i="18" s="1"/>
  <c r="U37" i="18"/>
  <c r="AA37" i="18" s="1"/>
  <c r="AA56" i="18"/>
  <c r="T72" i="18"/>
  <c r="W72" i="18" s="1"/>
  <c r="U32" i="18"/>
  <c r="X32" i="18" s="1"/>
  <c r="Y32" i="18" s="1"/>
  <c r="AA46" i="18"/>
  <c r="R56" i="18"/>
  <c r="T84" i="18"/>
  <c r="W84" i="18" s="1"/>
  <c r="W44" i="18"/>
  <c r="T24" i="18"/>
  <c r="W24" i="18" s="1"/>
  <c r="T45" i="18"/>
  <c r="W45" i="18" s="1"/>
  <c r="T55" i="18"/>
  <c r="W55" i="18" s="1"/>
  <c r="H1" i="18"/>
  <c r="T53" i="18"/>
  <c r="W53" i="18" s="1"/>
  <c r="E1" i="18"/>
  <c r="Q20" i="18"/>
  <c r="V20" i="18"/>
  <c r="T38" i="18"/>
  <c r="W38" i="18" s="1"/>
  <c r="T41" i="18"/>
  <c r="W41" i="18" s="1"/>
  <c r="V48" i="18"/>
  <c r="T51" i="18"/>
  <c r="W51" i="18" s="1"/>
  <c r="T56" i="18"/>
  <c r="V56" i="18" s="1"/>
  <c r="T64" i="18"/>
  <c r="W64" i="18" s="1"/>
  <c r="T66" i="18"/>
  <c r="Z66" i="18" s="1"/>
  <c r="S76" i="18"/>
  <c r="S80" i="18"/>
  <c r="T47" i="18"/>
  <c r="W47" i="18" s="1"/>
  <c r="T49" i="18"/>
  <c r="W49" i="18" s="1"/>
  <c r="V38" i="18"/>
  <c r="X38" i="18"/>
  <c r="Y38" i="18" s="1"/>
  <c r="AA22" i="18"/>
  <c r="V22" i="18"/>
  <c r="X22" i="18"/>
  <c r="Y22" i="18" s="1"/>
  <c r="X30" i="18"/>
  <c r="Y30" i="18" s="1"/>
  <c r="V30" i="18"/>
  <c r="T18" i="18"/>
  <c r="T25" i="18"/>
  <c r="T67" i="18"/>
  <c r="U67" i="18"/>
  <c r="V72" i="18"/>
  <c r="S79" i="18"/>
  <c r="Y80" i="18" s="1"/>
  <c r="T79" i="18"/>
  <c r="U80" i="18"/>
  <c r="V80" i="18"/>
  <c r="D1" i="18"/>
  <c r="U18" i="18"/>
  <c r="X18" i="18" s="1"/>
  <c r="X21" i="18"/>
  <c r="T23" i="18"/>
  <c r="U26" i="18"/>
  <c r="Z26" i="18"/>
  <c r="T31" i="18"/>
  <c r="U34" i="18"/>
  <c r="V36" i="18"/>
  <c r="T39" i="18"/>
  <c r="Z42" i="18"/>
  <c r="V46" i="18"/>
  <c r="Z53" i="18"/>
  <c r="V54" i="18"/>
  <c r="U60" i="18"/>
  <c r="X62" i="18"/>
  <c r="Z64" i="18"/>
  <c r="T65" i="18"/>
  <c r="U65" i="18"/>
  <c r="U66" i="18"/>
  <c r="V66" i="18" s="1"/>
  <c r="S74" i="18"/>
  <c r="T74" i="18"/>
  <c r="S82" i="18"/>
  <c r="T82" i="18"/>
  <c r="T33" i="18"/>
  <c r="Z34" i="18" s="1"/>
  <c r="T61" i="18"/>
  <c r="Z62" i="18" s="1"/>
  <c r="U61" i="18"/>
  <c r="AA62" i="18" s="1"/>
  <c r="U19" i="18"/>
  <c r="X20" i="18"/>
  <c r="Y20" i="18" s="1"/>
  <c r="T21" i="18"/>
  <c r="U27" i="18"/>
  <c r="U35" i="18"/>
  <c r="T37" i="18"/>
  <c r="Y42" i="18"/>
  <c r="U43" i="18"/>
  <c r="Z43" i="18"/>
  <c r="Y45" i="18"/>
  <c r="R46" i="18"/>
  <c r="X46" i="18"/>
  <c r="Y46" i="18" s="1"/>
  <c r="Z48" i="18"/>
  <c r="Y50" i="18"/>
  <c r="U51" i="18"/>
  <c r="AA52" i="18" s="1"/>
  <c r="R54" i="18"/>
  <c r="X54" i="18"/>
  <c r="Y54" i="18" s="1"/>
  <c r="W58" i="18"/>
  <c r="T59" i="18"/>
  <c r="Z60" i="18" s="1"/>
  <c r="U59" i="18"/>
  <c r="U64" i="18"/>
  <c r="Z68" i="18"/>
  <c r="W68" i="18"/>
  <c r="S75" i="18"/>
  <c r="T75" i="18"/>
  <c r="Z80" i="18"/>
  <c r="S83" i="18"/>
  <c r="X23" i="18"/>
  <c r="AA55" i="18"/>
  <c r="V60" i="18"/>
  <c r="W60" i="18"/>
  <c r="W66" i="18"/>
  <c r="S71" i="18"/>
  <c r="T71" i="18"/>
  <c r="Z72" i="18" s="1"/>
  <c r="V26" i="18"/>
  <c r="T29" i="18"/>
  <c r="V34" i="18"/>
  <c r="T19" i="18"/>
  <c r="U25" i="18"/>
  <c r="T27" i="18"/>
  <c r="Z30" i="18"/>
  <c r="U33" i="18"/>
  <c r="T35" i="18"/>
  <c r="Z38" i="18"/>
  <c r="U41" i="18"/>
  <c r="AA42" i="18" s="1"/>
  <c r="V42" i="18"/>
  <c r="R44" i="18"/>
  <c r="V45" i="18"/>
  <c r="Z46" i="18"/>
  <c r="X47" i="18"/>
  <c r="Y47" i="18" s="1"/>
  <c r="Y48" i="18"/>
  <c r="U49" i="18"/>
  <c r="V50" i="18"/>
  <c r="R52" i="18"/>
  <c r="X52" i="18"/>
  <c r="Z54" i="18"/>
  <c r="X55" i="18"/>
  <c r="W56" i="18"/>
  <c r="Y56" i="18" s="1"/>
  <c r="T57" i="18"/>
  <c r="U57" i="18"/>
  <c r="U58" i="18"/>
  <c r="V58" i="18" s="1"/>
  <c r="V62" i="18"/>
  <c r="W62" i="18"/>
  <c r="Y62" i="18" s="1"/>
  <c r="T63" i="18"/>
  <c r="U63" i="18"/>
  <c r="U68" i="18"/>
  <c r="T70" i="18"/>
  <c r="U70" i="18"/>
  <c r="T76" i="18"/>
  <c r="S78" i="18"/>
  <c r="T78" i="18"/>
  <c r="T69" i="18"/>
  <c r="S73" i="18"/>
  <c r="S77" i="18"/>
  <c r="S81" i="18"/>
  <c r="U69" i="18"/>
  <c r="T73" i="18"/>
  <c r="T77" i="18"/>
  <c r="T81" i="18"/>
  <c r="S84" i="18"/>
  <c r="T83" i="18"/>
  <c r="N17" i="16"/>
  <c r="AJ39" i="19" l="1"/>
  <c r="AJ23" i="19"/>
  <c r="AJ59" i="19"/>
  <c r="AJ43" i="19"/>
  <c r="AJ37" i="19"/>
  <c r="AJ64" i="19"/>
  <c r="AJ52" i="19"/>
  <c r="AG28" i="19"/>
  <c r="AJ72" i="19"/>
  <c r="AJ47" i="19"/>
  <c r="AJ68" i="19"/>
  <c r="AJ44" i="19"/>
  <c r="AG30" i="19"/>
  <c r="AJ36" i="19"/>
  <c r="AJ40" i="19"/>
  <c r="AJ49" i="19"/>
  <c r="AJ60" i="19"/>
  <c r="AJ28" i="19"/>
  <c r="AJ41" i="19"/>
  <c r="AJ45" i="19"/>
  <c r="AJ42" i="19"/>
  <c r="AJ55" i="19"/>
  <c r="AJ31" i="19"/>
  <c r="AJ27" i="19"/>
  <c r="AJ56" i="19"/>
  <c r="AG34" i="19"/>
  <c r="AG26" i="19"/>
  <c r="AJ32" i="19"/>
  <c r="AJ33" i="19"/>
  <c r="AJ69" i="19"/>
  <c r="AJ30" i="19"/>
  <c r="AJ66" i="19"/>
  <c r="AJ67" i="19"/>
  <c r="AJ65" i="19"/>
  <c r="AJ29" i="19"/>
  <c r="AJ73" i="19"/>
  <c r="AJ71" i="19"/>
  <c r="AJ24" i="19"/>
  <c r="AJ35" i="19"/>
  <c r="AJ74" i="19"/>
  <c r="V24" i="18"/>
  <c r="AA47" i="18"/>
  <c r="AA29" i="18"/>
  <c r="X44" i="18"/>
  <c r="AA24" i="18"/>
  <c r="AA44" i="18"/>
  <c r="X72" i="18"/>
  <c r="X31" i="18"/>
  <c r="U72" i="18"/>
  <c r="Y53" i="18"/>
  <c r="V55" i="18"/>
  <c r="AB56" i="18" s="1"/>
  <c r="V47" i="18"/>
  <c r="AB47" i="18" s="1"/>
  <c r="AA53" i="18"/>
  <c r="AA30" i="18"/>
  <c r="V28" i="18"/>
  <c r="W52" i="18"/>
  <c r="V53" i="18"/>
  <c r="AB53" i="18" s="1"/>
  <c r="V44" i="18"/>
  <c r="AB45" i="18" s="1"/>
  <c r="Z47" i="18"/>
  <c r="Z56" i="18"/>
  <c r="Y52" i="18"/>
  <c r="Z41" i="18"/>
  <c r="AA39" i="18"/>
  <c r="Z55" i="18"/>
  <c r="Y24" i="18"/>
  <c r="V40" i="18"/>
  <c r="Y55" i="18"/>
  <c r="Y44" i="18"/>
  <c r="X28" i="18"/>
  <c r="Y28" i="18" s="1"/>
  <c r="Z45" i="18"/>
  <c r="X37" i="18"/>
  <c r="X29" i="18"/>
  <c r="Y76" i="18"/>
  <c r="AA54" i="18"/>
  <c r="AA40" i="18"/>
  <c r="AA32" i="18"/>
  <c r="AA38" i="18"/>
  <c r="V32" i="18"/>
  <c r="X80" i="18"/>
  <c r="Z49" i="18"/>
  <c r="V76" i="18"/>
  <c r="V49" i="18"/>
  <c r="AB49" i="18" s="1"/>
  <c r="U76" i="18"/>
  <c r="Z50" i="18"/>
  <c r="Z52" i="18"/>
  <c r="Z51" i="18"/>
  <c r="AB54" i="18"/>
  <c r="W83" i="18"/>
  <c r="Z83" i="18"/>
  <c r="V77" i="18"/>
  <c r="Y77" i="18"/>
  <c r="U77" i="18"/>
  <c r="X68" i="18"/>
  <c r="Y68" i="18" s="1"/>
  <c r="AA68" i="18"/>
  <c r="W57" i="18"/>
  <c r="Z57" i="18"/>
  <c r="V57" i="18"/>
  <c r="AB57" i="18" s="1"/>
  <c r="X64" i="18"/>
  <c r="AA64" i="18"/>
  <c r="V21" i="18"/>
  <c r="AB21" i="18" s="1"/>
  <c r="W21" i="18"/>
  <c r="Y21" i="18" s="1"/>
  <c r="Z21" i="18"/>
  <c r="Y82" i="18"/>
  <c r="U82" i="18"/>
  <c r="V82" i="18"/>
  <c r="W31" i="18"/>
  <c r="Z32" i="18"/>
  <c r="V31" i="18"/>
  <c r="AB31" i="18" s="1"/>
  <c r="Z31" i="18"/>
  <c r="X67" i="18"/>
  <c r="AA67" i="18"/>
  <c r="Y84" i="18"/>
  <c r="U84" i="18"/>
  <c r="V84" i="18"/>
  <c r="X84" i="18" s="1"/>
  <c r="X69" i="18"/>
  <c r="AA69" i="18"/>
  <c r="V73" i="18"/>
  <c r="Y73" i="18"/>
  <c r="U73" i="18"/>
  <c r="AA73" i="18" s="1"/>
  <c r="W76" i="18"/>
  <c r="X76" i="18" s="1"/>
  <c r="Z76" i="18"/>
  <c r="X63" i="18"/>
  <c r="AA63" i="18"/>
  <c r="Y83" i="18"/>
  <c r="V83" i="18"/>
  <c r="U83" i="18"/>
  <c r="X59" i="18"/>
  <c r="AA59" i="18"/>
  <c r="Z58" i="18"/>
  <c r="V37" i="18"/>
  <c r="AB37" i="18" s="1"/>
  <c r="Z37" i="18"/>
  <c r="W37" i="18"/>
  <c r="Y37" i="18" s="1"/>
  <c r="Z74" i="18"/>
  <c r="W74" i="18"/>
  <c r="W65" i="18"/>
  <c r="Z65" i="18"/>
  <c r="V65" i="18"/>
  <c r="Z67" i="18"/>
  <c r="W67" i="18"/>
  <c r="V67" i="18"/>
  <c r="AB67" i="18" s="1"/>
  <c r="W25" i="18"/>
  <c r="Z25" i="18"/>
  <c r="V25" i="18"/>
  <c r="AB25" i="18" s="1"/>
  <c r="AA51" i="18"/>
  <c r="V51" i="18"/>
  <c r="AB51" i="18" s="1"/>
  <c r="X51" i="18"/>
  <c r="Y51" i="18" s="1"/>
  <c r="W61" i="18"/>
  <c r="Z61" i="18"/>
  <c r="V61" i="18"/>
  <c r="AB61" i="18" s="1"/>
  <c r="W23" i="18"/>
  <c r="Y23" i="18" s="1"/>
  <c r="Z24" i="18"/>
  <c r="V23" i="18"/>
  <c r="AB23" i="18" s="1"/>
  <c r="Z23" i="18"/>
  <c r="W81" i="18"/>
  <c r="Z81" i="18"/>
  <c r="W69" i="18"/>
  <c r="Y69" i="18" s="1"/>
  <c r="Z69" i="18"/>
  <c r="V69" i="18"/>
  <c r="X58" i="18"/>
  <c r="Y58" i="18" s="1"/>
  <c r="AA58" i="18"/>
  <c r="AA41" i="18"/>
  <c r="X41" i="18"/>
  <c r="Y41" i="18" s="1"/>
  <c r="Z22" i="18"/>
  <c r="W71" i="18"/>
  <c r="Z71" i="18"/>
  <c r="W75" i="18"/>
  <c r="Z75" i="18"/>
  <c r="V68" i="18"/>
  <c r="AB68" i="18" s="1"/>
  <c r="Z59" i="18"/>
  <c r="W59" i="18"/>
  <c r="V59" i="18"/>
  <c r="AB59" i="18" s="1"/>
  <c r="AB55" i="18"/>
  <c r="AB52" i="18"/>
  <c r="AA50" i="18"/>
  <c r="AA43" i="18"/>
  <c r="X43" i="18"/>
  <c r="Y43" i="18" s="1"/>
  <c r="V43" i="18"/>
  <c r="AB43" i="18" s="1"/>
  <c r="X35" i="18"/>
  <c r="AA35" i="18"/>
  <c r="X19" i="18"/>
  <c r="AA19" i="18"/>
  <c r="AA20" i="18"/>
  <c r="Y74" i="18"/>
  <c r="U74" i="18"/>
  <c r="AA74" i="18" s="1"/>
  <c r="V74" i="18"/>
  <c r="Y64" i="18"/>
  <c r="AA60" i="18"/>
  <c r="X60" i="18"/>
  <c r="V41" i="18"/>
  <c r="AB41" i="18" s="1"/>
  <c r="V18" i="18"/>
  <c r="W18" i="18"/>
  <c r="Y18" i="18" s="1"/>
  <c r="W73" i="18"/>
  <c r="Z73" i="18"/>
  <c r="Y78" i="18"/>
  <c r="U78" i="18"/>
  <c r="V78" i="18"/>
  <c r="X33" i="18"/>
  <c r="AA33" i="18"/>
  <c r="X25" i="18"/>
  <c r="AA25" i="18"/>
  <c r="W33" i="18"/>
  <c r="Y33" i="18" s="1"/>
  <c r="V33" i="18"/>
  <c r="Z33" i="18"/>
  <c r="X65" i="18"/>
  <c r="AA65" i="18"/>
  <c r="AB46" i="18"/>
  <c r="Y79" i="18"/>
  <c r="V79" i="18"/>
  <c r="U79" i="18"/>
  <c r="Z84" i="18"/>
  <c r="AA70" i="18"/>
  <c r="X70" i="18"/>
  <c r="Z63" i="18"/>
  <c r="W63" i="18"/>
  <c r="V63" i="18"/>
  <c r="AB63" i="18" s="1"/>
  <c r="V29" i="18"/>
  <c r="AB29" i="18" s="1"/>
  <c r="Z29" i="18"/>
  <c r="W29" i="18"/>
  <c r="W77" i="18"/>
  <c r="Z77" i="18"/>
  <c r="V81" i="18"/>
  <c r="X81" i="18" s="1"/>
  <c r="Y81" i="18"/>
  <c r="U81" i="18"/>
  <c r="AA81" i="18" s="1"/>
  <c r="Z78" i="18"/>
  <c r="W78" i="18"/>
  <c r="Z70" i="18"/>
  <c r="V70" i="18"/>
  <c r="W70" i="18"/>
  <c r="Y70" i="18" s="1"/>
  <c r="X57" i="18"/>
  <c r="AA57" i="18"/>
  <c r="AA49" i="18"/>
  <c r="X49" i="18"/>
  <c r="Y49" i="18" s="1"/>
  <c r="Z35" i="18"/>
  <c r="W35" i="18"/>
  <c r="Z36" i="18"/>
  <c r="V35" i="18"/>
  <c r="AB35" i="18" s="1"/>
  <c r="Z27" i="18"/>
  <c r="W27" i="18"/>
  <c r="Z28" i="18"/>
  <c r="V27" i="18"/>
  <c r="Z19" i="18"/>
  <c r="Z20" i="18"/>
  <c r="W19" i="18"/>
  <c r="V19" i="18"/>
  <c r="Y71" i="18"/>
  <c r="V71" i="18"/>
  <c r="U71" i="18"/>
  <c r="AA71" i="18" s="1"/>
  <c r="Y60" i="18"/>
  <c r="AA36" i="18"/>
  <c r="Y75" i="18"/>
  <c r="V75" i="18"/>
  <c r="U75" i="18"/>
  <c r="X27" i="18"/>
  <c r="AA27" i="18"/>
  <c r="X61" i="18"/>
  <c r="AA61" i="18"/>
  <c r="Z82" i="18"/>
  <c r="W82" i="18"/>
  <c r="AA66" i="18"/>
  <c r="X66" i="18"/>
  <c r="Y66" i="18" s="1"/>
  <c r="V64" i="18"/>
  <c r="AB64" i="18" s="1"/>
  <c r="W39" i="18"/>
  <c r="Y39" i="18" s="1"/>
  <c r="Z40" i="18"/>
  <c r="V39" i="18"/>
  <c r="Z39" i="18"/>
  <c r="AA34" i="18"/>
  <c r="X34" i="18"/>
  <c r="Y34" i="18" s="1"/>
  <c r="AA26" i="18"/>
  <c r="X26" i="18"/>
  <c r="Y26" i="18" s="1"/>
  <c r="W79" i="18"/>
  <c r="Z79" i="18"/>
  <c r="Y72" i="18"/>
  <c r="AB22" i="18"/>
  <c r="R17" i="17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P17" i="16"/>
  <c r="AB48" i="18" l="1"/>
  <c r="Y19" i="18"/>
  <c r="X71" i="18"/>
  <c r="Y29" i="18"/>
  <c r="AA83" i="18"/>
  <c r="Y31" i="18"/>
  <c r="AA78" i="18"/>
  <c r="AA75" i="18"/>
  <c r="X83" i="18"/>
  <c r="Y59" i="18"/>
  <c r="AB24" i="18"/>
  <c r="AB58" i="18"/>
  <c r="AB32" i="18"/>
  <c r="AB50" i="18"/>
  <c r="X75" i="18"/>
  <c r="X74" i="18"/>
  <c r="Y35" i="18"/>
  <c r="AB33" i="18"/>
  <c r="Y67" i="18"/>
  <c r="AB70" i="18"/>
  <c r="AB65" i="18"/>
  <c r="AB34" i="18"/>
  <c r="AB30" i="18"/>
  <c r="AB38" i="18"/>
  <c r="AA79" i="18"/>
  <c r="AA77" i="18"/>
  <c r="Y57" i="18"/>
  <c r="AB19" i="18"/>
  <c r="AB20" i="18"/>
  <c r="AB27" i="18"/>
  <c r="AB28" i="18"/>
  <c r="X79" i="18"/>
  <c r="X73" i="18"/>
  <c r="AA84" i="18"/>
  <c r="X82" i="18"/>
  <c r="AB42" i="18"/>
  <c r="X77" i="18"/>
  <c r="Y61" i="18"/>
  <c r="AB26" i="18"/>
  <c r="Y25" i="18"/>
  <c r="AA80" i="18"/>
  <c r="Y65" i="18"/>
  <c r="AA82" i="18"/>
  <c r="AA76" i="18"/>
  <c r="AB39" i="18"/>
  <c r="AB40" i="18"/>
  <c r="Y27" i="18"/>
  <c r="Y63" i="18"/>
  <c r="X78" i="18"/>
  <c r="AA72" i="18"/>
  <c r="AB69" i="18"/>
  <c r="AB62" i="18"/>
  <c r="AB36" i="18"/>
  <c r="AB66" i="18"/>
  <c r="AB44" i="18"/>
  <c r="AB60" i="18"/>
  <c r="AO20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Q17" i="16"/>
  <c r="G2" i="16" l="1"/>
  <c r="AJ17" i="17" l="1"/>
  <c r="AD17" i="17"/>
  <c r="AK18" i="17"/>
  <c r="AK19" i="17"/>
  <c r="AK20" i="17"/>
  <c r="AK21" i="17"/>
  <c r="AK22" i="17"/>
  <c r="AK23" i="17"/>
  <c r="AK24" i="17"/>
  <c r="AK25" i="17"/>
  <c r="AK26" i="17"/>
  <c r="AK27" i="17"/>
  <c r="AK28" i="17"/>
  <c r="AK29" i="17"/>
  <c r="AK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47" i="17"/>
  <c r="AK48" i="17"/>
  <c r="AK49" i="17"/>
  <c r="AK50" i="17"/>
  <c r="AK51" i="17"/>
  <c r="AK52" i="17"/>
  <c r="AK53" i="17"/>
  <c r="AK54" i="17"/>
  <c r="AK55" i="17"/>
  <c r="AK56" i="17"/>
  <c r="AK57" i="17"/>
  <c r="AK58" i="17"/>
  <c r="AK59" i="17"/>
  <c r="AK60" i="17"/>
  <c r="AK61" i="17"/>
  <c r="AK62" i="17"/>
  <c r="AK63" i="17"/>
  <c r="AK64" i="17"/>
  <c r="AK65" i="17"/>
  <c r="AK66" i="17"/>
  <c r="AK67" i="17"/>
  <c r="AK68" i="17"/>
  <c r="AK69" i="17"/>
  <c r="AK70" i="17"/>
  <c r="AK71" i="17"/>
  <c r="AK72" i="17"/>
  <c r="AK73" i="17"/>
  <c r="AK74" i="17"/>
  <c r="AK75" i="17"/>
  <c r="AK76" i="17"/>
  <c r="AK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S19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P17" i="17"/>
  <c r="Q17" i="17"/>
  <c r="P18" i="17"/>
  <c r="P19" i="17"/>
  <c r="P20" i="17"/>
  <c r="P21" i="17"/>
  <c r="P22" i="17"/>
  <c r="P23" i="17"/>
  <c r="P24" i="17"/>
  <c r="P25" i="17"/>
  <c r="AA25" i="17" s="1"/>
  <c r="P26" i="17"/>
  <c r="P27" i="17"/>
  <c r="P28" i="17"/>
  <c r="AA28" i="17" s="1"/>
  <c r="AG28" i="17" s="1"/>
  <c r="P29" i="17"/>
  <c r="P30" i="17"/>
  <c r="P31" i="17"/>
  <c r="P32" i="17"/>
  <c r="P33" i="17"/>
  <c r="P34" i="17"/>
  <c r="P35" i="17"/>
  <c r="P36" i="17"/>
  <c r="T36" i="17" s="1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AA53" i="17" s="1"/>
  <c r="P54" i="17"/>
  <c r="P55" i="17"/>
  <c r="P56" i="17"/>
  <c r="P57" i="17"/>
  <c r="P58" i="17"/>
  <c r="P59" i="17"/>
  <c r="P60" i="17"/>
  <c r="P61" i="17"/>
  <c r="P62" i="17"/>
  <c r="P63" i="17"/>
  <c r="P64" i="17"/>
  <c r="T64" i="17" s="1"/>
  <c r="P65" i="17"/>
  <c r="AA65" i="17" s="1"/>
  <c r="AG65" i="17" s="1"/>
  <c r="P66" i="17"/>
  <c r="P67" i="17"/>
  <c r="P68" i="17"/>
  <c r="T68" i="17" s="1"/>
  <c r="P69" i="17"/>
  <c r="P70" i="17"/>
  <c r="P71" i="17"/>
  <c r="P72" i="17"/>
  <c r="P73" i="17"/>
  <c r="AB73" i="17" s="1"/>
  <c r="P74" i="17"/>
  <c r="T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17" i="17"/>
  <c r="N17" i="17"/>
  <c r="AP74" i="17"/>
  <c r="AO74" i="17"/>
  <c r="Q74" i="17"/>
  <c r="AC74" i="17" s="1"/>
  <c r="AH74" i="17" s="1"/>
  <c r="AA74" i="17"/>
  <c r="N74" i="17"/>
  <c r="AP73" i="17"/>
  <c r="AO73" i="17"/>
  <c r="Q73" i="17"/>
  <c r="U73" i="17" s="1"/>
  <c r="N73" i="17"/>
  <c r="AP72" i="17"/>
  <c r="AO72" i="17"/>
  <c r="U72" i="17"/>
  <c r="Q72" i="17"/>
  <c r="AC72" i="17" s="1"/>
  <c r="AH72" i="17" s="1"/>
  <c r="AA72" i="17"/>
  <c r="N72" i="17"/>
  <c r="AP71" i="17"/>
  <c r="AO71" i="17"/>
  <c r="Y71" i="17"/>
  <c r="Q71" i="17"/>
  <c r="U71" i="17" s="1"/>
  <c r="N71" i="17"/>
  <c r="B71" i="17"/>
  <c r="X71" i="17" s="1"/>
  <c r="AP70" i="17"/>
  <c r="AO70" i="17"/>
  <c r="Q70" i="17"/>
  <c r="AC70" i="17" s="1"/>
  <c r="AA70" i="17"/>
  <c r="AG70" i="17" s="1"/>
  <c r="N70" i="17"/>
  <c r="B70" i="17"/>
  <c r="Y70" i="17" s="1"/>
  <c r="Z70" i="17" s="1"/>
  <c r="AP69" i="17"/>
  <c r="AO69" i="17"/>
  <c r="Q69" i="17"/>
  <c r="U69" i="17" s="1"/>
  <c r="N69" i="17"/>
  <c r="B69" i="17"/>
  <c r="X69" i="17" s="1"/>
  <c r="AP68" i="17"/>
  <c r="AO68" i="17"/>
  <c r="Q68" i="17"/>
  <c r="AC68" i="17" s="1"/>
  <c r="AH68" i="17" s="1"/>
  <c r="AA68" i="17"/>
  <c r="N68" i="17"/>
  <c r="B68" i="17"/>
  <c r="Y68" i="17" s="1"/>
  <c r="AP67" i="17"/>
  <c r="AO67" i="17"/>
  <c r="Q67" i="17"/>
  <c r="U67" i="17" s="1"/>
  <c r="N67" i="17"/>
  <c r="B67" i="17"/>
  <c r="X67" i="17" s="1"/>
  <c r="AB67" i="17" s="1"/>
  <c r="AP66" i="17"/>
  <c r="AO66" i="17"/>
  <c r="Q66" i="17"/>
  <c r="AC66" i="17" s="1"/>
  <c r="AH66" i="17" s="1"/>
  <c r="AA66" i="17"/>
  <c r="N66" i="17"/>
  <c r="B66" i="17"/>
  <c r="Y66" i="17" s="1"/>
  <c r="Z66" i="17" s="1"/>
  <c r="AP65" i="17"/>
  <c r="AO65" i="17"/>
  <c r="AC65" i="17"/>
  <c r="Y65" i="17"/>
  <c r="Q65" i="17"/>
  <c r="U65" i="17" s="1"/>
  <c r="N65" i="17"/>
  <c r="B65" i="17"/>
  <c r="X65" i="17" s="1"/>
  <c r="AP64" i="17"/>
  <c r="AO64" i="17"/>
  <c r="U64" i="17"/>
  <c r="Q64" i="17"/>
  <c r="AC64" i="17" s="1"/>
  <c r="AH64" i="17" s="1"/>
  <c r="AA64" i="17"/>
  <c r="AG64" i="17" s="1"/>
  <c r="N64" i="17"/>
  <c r="B64" i="17"/>
  <c r="Y64" i="17" s="1"/>
  <c r="AP63" i="17"/>
  <c r="AO63" i="17"/>
  <c r="Q63" i="17"/>
  <c r="U63" i="17" s="1"/>
  <c r="N63" i="17"/>
  <c r="B63" i="17"/>
  <c r="X63" i="17" s="1"/>
  <c r="AB63" i="17" s="1"/>
  <c r="AP62" i="17"/>
  <c r="AO62" i="17"/>
  <c r="AA62" i="17"/>
  <c r="T62" i="17"/>
  <c r="Q62" i="17"/>
  <c r="AC62" i="17" s="1"/>
  <c r="AH62" i="17" s="1"/>
  <c r="N62" i="17"/>
  <c r="B62" i="17"/>
  <c r="Y62" i="17" s="1"/>
  <c r="Z62" i="17" s="1"/>
  <c r="AP61" i="17"/>
  <c r="AO61" i="17"/>
  <c r="Q61" i="17"/>
  <c r="N61" i="17"/>
  <c r="B61" i="17"/>
  <c r="X61" i="17" s="1"/>
  <c r="AP60" i="17"/>
  <c r="AO60" i="17"/>
  <c r="Q60" i="17"/>
  <c r="AC60" i="17" s="1"/>
  <c r="AH60" i="17" s="1"/>
  <c r="AA60" i="17"/>
  <c r="AG60" i="17" s="1"/>
  <c r="N60" i="17"/>
  <c r="B60" i="17"/>
  <c r="Y60" i="17" s="1"/>
  <c r="AP59" i="17"/>
  <c r="AO59" i="17"/>
  <c r="Q59" i="17"/>
  <c r="U59" i="17" s="1"/>
  <c r="N59" i="17"/>
  <c r="B59" i="17"/>
  <c r="X59" i="17" s="1"/>
  <c r="AB59" i="17" s="1"/>
  <c r="AP58" i="17"/>
  <c r="AO58" i="17"/>
  <c r="Q58" i="17"/>
  <c r="AC58" i="17" s="1"/>
  <c r="AH58" i="17" s="1"/>
  <c r="AA58" i="17"/>
  <c r="N58" i="17"/>
  <c r="B58" i="17"/>
  <c r="Y58" i="17" s="1"/>
  <c r="Z58" i="17" s="1"/>
  <c r="AP57" i="17"/>
  <c r="AO57" i="17"/>
  <c r="Y57" i="17"/>
  <c r="X57" i="17"/>
  <c r="Q57" i="17"/>
  <c r="U57" i="17" s="1"/>
  <c r="N57" i="17"/>
  <c r="B57" i="17"/>
  <c r="AP56" i="17"/>
  <c r="AO56" i="17"/>
  <c r="Y56" i="17"/>
  <c r="Q56" i="17"/>
  <c r="AC56" i="17" s="1"/>
  <c r="AH56" i="17" s="1"/>
  <c r="N56" i="17"/>
  <c r="B56" i="17"/>
  <c r="X56" i="17" s="1"/>
  <c r="AP55" i="17"/>
  <c r="AO55" i="17"/>
  <c r="Q55" i="17"/>
  <c r="AA55" i="17"/>
  <c r="N55" i="17"/>
  <c r="B55" i="17"/>
  <c r="AP54" i="17"/>
  <c r="AO54" i="17"/>
  <c r="AC54" i="17"/>
  <c r="Y54" i="17"/>
  <c r="Z54" i="17" s="1"/>
  <c r="T54" i="17"/>
  <c r="Q54" i="17"/>
  <c r="U54" i="17" s="1"/>
  <c r="N54" i="17"/>
  <c r="B54" i="17"/>
  <c r="X54" i="17" s="1"/>
  <c r="AB54" i="17" s="1"/>
  <c r="AP53" i="17"/>
  <c r="AO53" i="17"/>
  <c r="Q53" i="17"/>
  <c r="N53" i="17"/>
  <c r="B53" i="17"/>
  <c r="X53" i="17" s="1"/>
  <c r="AP52" i="17"/>
  <c r="AO52" i="17"/>
  <c r="X52" i="17"/>
  <c r="Q52" i="17"/>
  <c r="AC52" i="17" s="1"/>
  <c r="AH52" i="17" s="1"/>
  <c r="N52" i="17"/>
  <c r="B52" i="17"/>
  <c r="Y52" i="17" s="1"/>
  <c r="AP51" i="17"/>
  <c r="AO51" i="17"/>
  <c r="Q51" i="17"/>
  <c r="U51" i="17" s="1"/>
  <c r="N51" i="17"/>
  <c r="B51" i="17"/>
  <c r="AP50" i="17"/>
  <c r="AO50" i="17"/>
  <c r="X50" i="17"/>
  <c r="AB50" i="17" s="1"/>
  <c r="Q50" i="17"/>
  <c r="AC50" i="17" s="1"/>
  <c r="N50" i="17"/>
  <c r="B50" i="17"/>
  <c r="Y50" i="17" s="1"/>
  <c r="Z50" i="17" s="1"/>
  <c r="AP49" i="17"/>
  <c r="AO49" i="17"/>
  <c r="Y49" i="17"/>
  <c r="Q49" i="17"/>
  <c r="U49" i="17" s="1"/>
  <c r="N49" i="17"/>
  <c r="B49" i="17"/>
  <c r="X49" i="17" s="1"/>
  <c r="AP48" i="17"/>
  <c r="AO48" i="17"/>
  <c r="X48" i="17"/>
  <c r="AB48" i="17" s="1"/>
  <c r="Q48" i="17"/>
  <c r="AC48" i="17" s="1"/>
  <c r="AH48" i="17" s="1"/>
  <c r="N48" i="17"/>
  <c r="B48" i="17"/>
  <c r="Y48" i="17" s="1"/>
  <c r="AP47" i="17"/>
  <c r="AO47" i="17"/>
  <c r="Q47" i="17"/>
  <c r="U47" i="17" s="1"/>
  <c r="N47" i="17"/>
  <c r="B47" i="17"/>
  <c r="AP46" i="17"/>
  <c r="AO46" i="17"/>
  <c r="X46" i="17"/>
  <c r="AB46" i="17" s="1"/>
  <c r="T46" i="17"/>
  <c r="Q46" i="17"/>
  <c r="AC46" i="17" s="1"/>
  <c r="N46" i="17"/>
  <c r="B46" i="17"/>
  <c r="Y46" i="17" s="1"/>
  <c r="AP45" i="17"/>
  <c r="AO45" i="17"/>
  <c r="Y45" i="17"/>
  <c r="Q45" i="17"/>
  <c r="U45" i="17" s="1"/>
  <c r="N45" i="17"/>
  <c r="B45" i="17"/>
  <c r="X45" i="17" s="1"/>
  <c r="AP44" i="17"/>
  <c r="AO44" i="17"/>
  <c r="X44" i="17"/>
  <c r="T44" i="17"/>
  <c r="Q44" i="17"/>
  <c r="AC44" i="17" s="1"/>
  <c r="AH44" i="17" s="1"/>
  <c r="N44" i="17"/>
  <c r="B44" i="17"/>
  <c r="Y44" i="17" s="1"/>
  <c r="AP43" i="17"/>
  <c r="AO43" i="17"/>
  <c r="Q43" i="17"/>
  <c r="U43" i="17" s="1"/>
  <c r="N43" i="17"/>
  <c r="B43" i="17"/>
  <c r="Y43" i="17" s="1"/>
  <c r="AP42" i="17"/>
  <c r="AO42" i="17"/>
  <c r="AA42" i="17"/>
  <c r="X42" i="17"/>
  <c r="AB42" i="17" s="1"/>
  <c r="U42" i="17"/>
  <c r="Q42" i="17"/>
  <c r="AC42" i="17" s="1"/>
  <c r="AH42" i="17" s="1"/>
  <c r="N42" i="17"/>
  <c r="B42" i="17"/>
  <c r="Y42" i="17" s="1"/>
  <c r="Z42" i="17" s="1"/>
  <c r="AP41" i="17"/>
  <c r="AO41" i="17"/>
  <c r="Q41" i="17"/>
  <c r="U41" i="17" s="1"/>
  <c r="N41" i="17"/>
  <c r="B41" i="17"/>
  <c r="X41" i="17" s="1"/>
  <c r="AP40" i="17"/>
  <c r="AO40" i="17"/>
  <c r="AA40" i="17"/>
  <c r="AG40" i="17" s="1"/>
  <c r="X40" i="17"/>
  <c r="Q40" i="17"/>
  <c r="AC40" i="17" s="1"/>
  <c r="N40" i="17"/>
  <c r="B40" i="17"/>
  <c r="Y40" i="17" s="1"/>
  <c r="Z40" i="17" s="1"/>
  <c r="AP39" i="17"/>
  <c r="AO39" i="17"/>
  <c r="X39" i="17"/>
  <c r="Q39" i="17"/>
  <c r="U39" i="17" s="1"/>
  <c r="N39" i="17"/>
  <c r="B39" i="17"/>
  <c r="Y39" i="17" s="1"/>
  <c r="AP38" i="17"/>
  <c r="AO38" i="17"/>
  <c r="X38" i="17"/>
  <c r="AB38" i="17" s="1"/>
  <c r="Q38" i="17"/>
  <c r="AC38" i="17" s="1"/>
  <c r="AH38" i="17" s="1"/>
  <c r="N38" i="17"/>
  <c r="B38" i="17"/>
  <c r="Y38" i="17" s="1"/>
  <c r="AP37" i="17"/>
  <c r="AO37" i="17"/>
  <c r="Q37" i="17"/>
  <c r="U37" i="17" s="1"/>
  <c r="N37" i="17"/>
  <c r="B37" i="17"/>
  <c r="X37" i="17" s="1"/>
  <c r="AP36" i="17"/>
  <c r="AO36" i="17"/>
  <c r="X36" i="17"/>
  <c r="AB36" i="17" s="1"/>
  <c r="Q36" i="17"/>
  <c r="AC36" i="17" s="1"/>
  <c r="N36" i="17"/>
  <c r="B36" i="17"/>
  <c r="Y36" i="17" s="1"/>
  <c r="AP35" i="17"/>
  <c r="AO35" i="17"/>
  <c r="Q35" i="17"/>
  <c r="U35" i="17" s="1"/>
  <c r="N35" i="17"/>
  <c r="B35" i="17"/>
  <c r="Y35" i="17" s="1"/>
  <c r="AP34" i="17"/>
  <c r="AO34" i="17"/>
  <c r="X34" i="17"/>
  <c r="U34" i="17"/>
  <c r="T34" i="17"/>
  <c r="Q34" i="17"/>
  <c r="AC34" i="17" s="1"/>
  <c r="AH34" i="17" s="1"/>
  <c r="AB34" i="17"/>
  <c r="N34" i="17"/>
  <c r="B34" i="17"/>
  <c r="Y34" i="17" s="1"/>
  <c r="AP33" i="17"/>
  <c r="AO33" i="17"/>
  <c r="X33" i="17"/>
  <c r="Q33" i="17"/>
  <c r="U33" i="17" s="1"/>
  <c r="N33" i="17"/>
  <c r="B33" i="17"/>
  <c r="Y33" i="17" s="1"/>
  <c r="AP32" i="17"/>
  <c r="AO32" i="17"/>
  <c r="X32" i="17"/>
  <c r="U32" i="17"/>
  <c r="T32" i="17"/>
  <c r="Q32" i="17"/>
  <c r="AC32" i="17" s="1"/>
  <c r="AH32" i="17" s="1"/>
  <c r="N32" i="17"/>
  <c r="B32" i="17"/>
  <c r="Y32" i="17" s="1"/>
  <c r="AP31" i="17"/>
  <c r="AO31" i="17"/>
  <c r="Q31" i="17"/>
  <c r="AA31" i="17"/>
  <c r="N31" i="17"/>
  <c r="B31" i="17"/>
  <c r="X31" i="17" s="1"/>
  <c r="AB31" i="17" s="1"/>
  <c r="AP30" i="17"/>
  <c r="AO30" i="17"/>
  <c r="T30" i="17"/>
  <c r="Q30" i="17"/>
  <c r="AA30" i="17"/>
  <c r="N30" i="17"/>
  <c r="B30" i="17"/>
  <c r="Y30" i="17" s="1"/>
  <c r="AP29" i="17"/>
  <c r="AO29" i="17"/>
  <c r="X29" i="17"/>
  <c r="U29" i="17"/>
  <c r="Q29" i="17"/>
  <c r="AC29" i="17" s="1"/>
  <c r="N29" i="17"/>
  <c r="B29" i="17"/>
  <c r="Y29" i="17" s="1"/>
  <c r="AP28" i="17"/>
  <c r="AO28" i="17"/>
  <c r="X28" i="17"/>
  <c r="Q28" i="17"/>
  <c r="U28" i="17" s="1"/>
  <c r="N28" i="17"/>
  <c r="B28" i="17"/>
  <c r="Y28" i="17" s="1"/>
  <c r="AP27" i="17"/>
  <c r="AO27" i="17"/>
  <c r="X27" i="17"/>
  <c r="T27" i="17"/>
  <c r="Q27" i="17"/>
  <c r="AC27" i="17" s="1"/>
  <c r="N27" i="17"/>
  <c r="B27" i="17"/>
  <c r="Y27" i="17" s="1"/>
  <c r="Z27" i="17" s="1"/>
  <c r="AP26" i="17"/>
  <c r="AO26" i="17"/>
  <c r="Y26" i="17"/>
  <c r="X26" i="17"/>
  <c r="Q26" i="17"/>
  <c r="U26" i="17" s="1"/>
  <c r="AA26" i="17"/>
  <c r="AG26" i="17" s="1"/>
  <c r="N26" i="17"/>
  <c r="B26" i="17"/>
  <c r="AP25" i="17"/>
  <c r="AO25" i="17"/>
  <c r="X25" i="17"/>
  <c r="U25" i="17"/>
  <c r="T25" i="17"/>
  <c r="Q25" i="17"/>
  <c r="AC25" i="17" s="1"/>
  <c r="AH25" i="17" s="1"/>
  <c r="N25" i="17"/>
  <c r="B25" i="17"/>
  <c r="Y25" i="17" s="1"/>
  <c r="AP24" i="17"/>
  <c r="AO24" i="17"/>
  <c r="Q24" i="17"/>
  <c r="U24" i="17" s="1"/>
  <c r="AA24" i="17"/>
  <c r="AG24" i="17" s="1"/>
  <c r="N24" i="17"/>
  <c r="B24" i="17"/>
  <c r="Y24" i="17" s="1"/>
  <c r="AP23" i="17"/>
  <c r="AO23" i="17"/>
  <c r="X23" i="17"/>
  <c r="AB23" i="17" s="1"/>
  <c r="Q23" i="17"/>
  <c r="AC23" i="17" s="1"/>
  <c r="AH23" i="17" s="1"/>
  <c r="N23" i="17"/>
  <c r="B23" i="17"/>
  <c r="Y23" i="17" s="1"/>
  <c r="AP22" i="17"/>
  <c r="AO22" i="17"/>
  <c r="T22" i="17"/>
  <c r="Q22" i="17"/>
  <c r="U22" i="17" s="1"/>
  <c r="AA22" i="17"/>
  <c r="AG22" i="17" s="1"/>
  <c r="N22" i="17"/>
  <c r="B22" i="17"/>
  <c r="Y22" i="17" s="1"/>
  <c r="AP21" i="17"/>
  <c r="AO21" i="17"/>
  <c r="X21" i="17"/>
  <c r="Q21" i="17"/>
  <c r="AC21" i="17" s="1"/>
  <c r="N21" i="17"/>
  <c r="B21" i="17"/>
  <c r="Y21" i="17" s="1"/>
  <c r="AS20" i="17"/>
  <c r="AP20" i="17"/>
  <c r="AO20" i="17"/>
  <c r="X20" i="17"/>
  <c r="Q20" i="17"/>
  <c r="AC20" i="17" s="1"/>
  <c r="N20" i="17"/>
  <c r="B20" i="17"/>
  <c r="Y20" i="17" s="1"/>
  <c r="AP19" i="17"/>
  <c r="AO19" i="17"/>
  <c r="X19" i="17"/>
  <c r="Q19" i="17"/>
  <c r="AC19" i="17" s="1"/>
  <c r="AH19" i="17" s="1"/>
  <c r="AA19" i="17"/>
  <c r="N19" i="17"/>
  <c r="B19" i="17"/>
  <c r="Y19" i="17" s="1"/>
  <c r="AS18" i="17"/>
  <c r="AP18" i="17"/>
  <c r="AO18" i="17"/>
  <c r="X18" i="17"/>
  <c r="U18" i="17"/>
  <c r="Q18" i="17"/>
  <c r="AC18" i="17" s="1"/>
  <c r="AA18" i="17"/>
  <c r="N18" i="17"/>
  <c r="B18" i="17"/>
  <c r="Y18" i="17" s="1"/>
  <c r="AS17" i="17"/>
  <c r="AA17" i="17"/>
  <c r="X17" i="17"/>
  <c r="AC17" i="17"/>
  <c r="AH17" i="17" s="1"/>
  <c r="AB17" i="17"/>
  <c r="B17" i="17"/>
  <c r="Y17" i="17" s="1"/>
  <c r="Z17" i="17" s="1"/>
  <c r="AS16" i="17"/>
  <c r="B16" i="17"/>
  <c r="Y16" i="17" s="1"/>
  <c r="AS15" i="17"/>
  <c r="Y15" i="17"/>
  <c r="X15" i="17"/>
  <c r="W15" i="17"/>
  <c r="B15" i="17"/>
  <c r="AS14" i="17"/>
  <c r="B14" i="17"/>
  <c r="Y14" i="17" s="1"/>
  <c r="AS13" i="17"/>
  <c r="Y13" i="17"/>
  <c r="X13" i="17"/>
  <c r="W13" i="17"/>
  <c r="B13" i="17"/>
  <c r="AS12" i="17"/>
  <c r="B12" i="17"/>
  <c r="Y12" i="17" s="1"/>
  <c r="AS11" i="17"/>
  <c r="Y11" i="17"/>
  <c r="X11" i="17"/>
  <c r="W11" i="17"/>
  <c r="B11" i="17"/>
  <c r="AS10" i="17"/>
  <c r="B10" i="17"/>
  <c r="Y10" i="17" s="1"/>
  <c r="AS9" i="17"/>
  <c r="Y9" i="17"/>
  <c r="X9" i="17"/>
  <c r="W9" i="17"/>
  <c r="B9" i="17"/>
  <c r="Y8" i="17"/>
  <c r="X8" i="17"/>
  <c r="W8" i="17"/>
  <c r="B8" i="17"/>
  <c r="Y7" i="17"/>
  <c r="X7" i="17"/>
  <c r="W7" i="17"/>
  <c r="B7" i="17"/>
  <c r="Y6" i="17"/>
  <c r="X6" i="17"/>
  <c r="W6" i="17"/>
  <c r="B6" i="17"/>
  <c r="Y5" i="17"/>
  <c r="X5" i="17"/>
  <c r="W5" i="17"/>
  <c r="B5" i="17"/>
  <c r="O2" i="17"/>
  <c r="N2" i="17"/>
  <c r="M2" i="17"/>
  <c r="H2" i="17"/>
  <c r="G2" i="17"/>
  <c r="F2" i="17"/>
  <c r="E2" i="17"/>
  <c r="AB56" i="17" l="1"/>
  <c r="AB40" i="17"/>
  <c r="Z32" i="17"/>
  <c r="AB20" i="17"/>
  <c r="AF20" i="17" s="1"/>
  <c r="AB69" i="17"/>
  <c r="AB41" i="17"/>
  <c r="AB29" i="17"/>
  <c r="AB21" i="17"/>
  <c r="AB52" i="17"/>
  <c r="AB44" i="17"/>
  <c r="AM20" i="17"/>
  <c r="AT16" i="17"/>
  <c r="Z60" i="17"/>
  <c r="Z64" i="17"/>
  <c r="Z24" i="17"/>
  <c r="Z48" i="17"/>
  <c r="AC67" i="17"/>
  <c r="AH67" i="17" s="1"/>
  <c r="AI67" i="17" s="1"/>
  <c r="U70" i="17"/>
  <c r="U19" i="17"/>
  <c r="U36" i="17"/>
  <c r="U38" i="17"/>
  <c r="U52" i="17"/>
  <c r="U68" i="17"/>
  <c r="AC35" i="17"/>
  <c r="AM35" i="17" s="1"/>
  <c r="U74" i="17"/>
  <c r="U21" i="17"/>
  <c r="U17" i="17"/>
  <c r="U23" i="17"/>
  <c r="U40" i="17"/>
  <c r="AC47" i="17"/>
  <c r="AM47" i="17" s="1"/>
  <c r="U60" i="17"/>
  <c r="AC63" i="17"/>
  <c r="AM64" i="17" s="1"/>
  <c r="AT14" i="17"/>
  <c r="AT12" i="17"/>
  <c r="AT20" i="17"/>
  <c r="AT11" i="17"/>
  <c r="AT19" i="17"/>
  <c r="G1" i="17"/>
  <c r="H1" i="17"/>
  <c r="E1" i="17"/>
  <c r="AA20" i="17"/>
  <c r="AG20" i="17" s="1"/>
  <c r="Z21" i="17"/>
  <c r="Z28" i="17"/>
  <c r="Z38" i="17"/>
  <c r="AA38" i="17"/>
  <c r="AG38" i="17" s="1"/>
  <c r="AI38" i="17" s="1"/>
  <c r="T40" i="17"/>
  <c r="T42" i="17"/>
  <c r="AA44" i="17"/>
  <c r="AA46" i="17"/>
  <c r="AG46" i="17" s="1"/>
  <c r="T48" i="17"/>
  <c r="T50" i="17"/>
  <c r="Z52" i="17"/>
  <c r="AA52" i="17"/>
  <c r="AA54" i="17"/>
  <c r="AG54" i="17" s="1"/>
  <c r="T58" i="17"/>
  <c r="T60" i="17"/>
  <c r="T66" i="17"/>
  <c r="AA69" i="17"/>
  <c r="AG69" i="17" s="1"/>
  <c r="T70" i="17"/>
  <c r="AA56" i="17"/>
  <c r="AG56" i="17" s="1"/>
  <c r="AI56" i="17" s="1"/>
  <c r="Z20" i="17"/>
  <c r="Z22" i="17"/>
  <c r="AB25" i="17"/>
  <c r="AF25" i="17" s="1"/>
  <c r="AA27" i="17"/>
  <c r="AG27" i="17" s="1"/>
  <c r="T28" i="17"/>
  <c r="Z29" i="17"/>
  <c r="AB32" i="17"/>
  <c r="Z34" i="17"/>
  <c r="AA34" i="17"/>
  <c r="Z36" i="17"/>
  <c r="AA36" i="17"/>
  <c r="AG36" i="17" s="1"/>
  <c r="AB37" i="17"/>
  <c r="T38" i="17"/>
  <c r="Z44" i="17"/>
  <c r="Z46" i="17"/>
  <c r="T52" i="17"/>
  <c r="T56" i="17"/>
  <c r="AA67" i="17"/>
  <c r="AG67" i="17" s="1"/>
  <c r="Z68" i="17"/>
  <c r="T73" i="17"/>
  <c r="T20" i="17"/>
  <c r="AB28" i="17"/>
  <c r="AF28" i="17" s="1"/>
  <c r="AF40" i="17"/>
  <c r="AA48" i="17"/>
  <c r="AA50" i="17"/>
  <c r="AG50" i="17" s="1"/>
  <c r="Z56" i="17"/>
  <c r="AH20" i="17"/>
  <c r="AM21" i="17"/>
  <c r="AC26" i="17"/>
  <c r="AH26" i="17" s="1"/>
  <c r="AI26" i="17" s="1"/>
  <c r="AH27" i="17"/>
  <c r="U44" i="17"/>
  <c r="U48" i="17"/>
  <c r="U56" i="17"/>
  <c r="AC57" i="17"/>
  <c r="AH57" i="17" s="1"/>
  <c r="U66" i="17"/>
  <c r="AC73" i="17"/>
  <c r="AH73" i="17" s="1"/>
  <c r="U20" i="17"/>
  <c r="U27" i="17"/>
  <c r="AC39" i="17"/>
  <c r="AH39" i="17" s="1"/>
  <c r="U46" i="17"/>
  <c r="U50" i="17"/>
  <c r="U58" i="17"/>
  <c r="U62" i="17"/>
  <c r="AC69" i="17"/>
  <c r="AH69" i="17" s="1"/>
  <c r="AI69" i="17" s="1"/>
  <c r="AC28" i="17"/>
  <c r="AM28" i="17" s="1"/>
  <c r="AC59" i="17"/>
  <c r="AM59" i="17" s="1"/>
  <c r="AF17" i="17"/>
  <c r="AM19" i="17"/>
  <c r="AG25" i="17"/>
  <c r="AI25" i="17" s="1"/>
  <c r="AL25" i="17"/>
  <c r="AG18" i="17"/>
  <c r="AL18" i="17"/>
  <c r="AL19" i="17"/>
  <c r="AG19" i="17"/>
  <c r="AI19" i="17" s="1"/>
  <c r="AM18" i="17"/>
  <c r="AH18" i="17"/>
  <c r="AT18" i="17"/>
  <c r="AB19" i="17"/>
  <c r="AF19" i="17" s="1"/>
  <c r="AL28" i="17"/>
  <c r="W10" i="17"/>
  <c r="AT10" i="17"/>
  <c r="W12" i="17"/>
  <c r="W14" i="17"/>
  <c r="W16" i="17"/>
  <c r="AL20" i="17"/>
  <c r="T21" i="17"/>
  <c r="AA21" i="17"/>
  <c r="AH21" i="17"/>
  <c r="X22" i="17"/>
  <c r="AB22" i="17" s="1"/>
  <c r="AC22" i="17"/>
  <c r="Z23" i="17"/>
  <c r="T24" i="17"/>
  <c r="Z26" i="17"/>
  <c r="AB27" i="17"/>
  <c r="AL27" i="17"/>
  <c r="T29" i="17"/>
  <c r="AA29" i="17"/>
  <c r="AH29" i="17"/>
  <c r="X30" i="17"/>
  <c r="AB30" i="17" s="1"/>
  <c r="T31" i="17"/>
  <c r="AH36" i="17"/>
  <c r="Y37" i="17"/>
  <c r="AA41" i="17"/>
  <c r="T41" i="17"/>
  <c r="AC41" i="17"/>
  <c r="AM42" i="17" s="1"/>
  <c r="X43" i="17"/>
  <c r="AB43" i="17" s="1"/>
  <c r="Y47" i="17"/>
  <c r="Z47" i="17" s="1"/>
  <c r="X47" i="17"/>
  <c r="AB47" i="17" s="1"/>
  <c r="AC51" i="17"/>
  <c r="AM52" i="17" s="1"/>
  <c r="F1" i="17"/>
  <c r="AT17" i="17"/>
  <c r="AB18" i="17"/>
  <c r="AF18" i="17" s="1"/>
  <c r="U31" i="17"/>
  <c r="AC31" i="17"/>
  <c r="AF31" i="17" s="1"/>
  <c r="X10" i="17"/>
  <c r="X12" i="17"/>
  <c r="X14" i="17"/>
  <c r="X16" i="17"/>
  <c r="T18" i="17"/>
  <c r="Z18" i="17"/>
  <c r="T19" i="17"/>
  <c r="Z19" i="17"/>
  <c r="T23" i="17"/>
  <c r="AA23" i="17"/>
  <c r="AL24" i="17" s="1"/>
  <c r="X24" i="17"/>
  <c r="AB24" i="17" s="1"/>
  <c r="AC24" i="17"/>
  <c r="AM25" i="17" s="1"/>
  <c r="Z25" i="17"/>
  <c r="T26" i="17"/>
  <c r="AB26" i="17"/>
  <c r="AF26" i="17" s="1"/>
  <c r="AH28" i="17"/>
  <c r="AI28" i="17" s="1"/>
  <c r="AG30" i="17"/>
  <c r="Y31" i="17"/>
  <c r="Z31" i="17" s="1"/>
  <c r="AA33" i="17"/>
  <c r="AB33" i="17"/>
  <c r="T33" i="17"/>
  <c r="Z33" i="17"/>
  <c r="X35" i="17"/>
  <c r="AB35" i="17" s="1"/>
  <c r="AC43" i="17"/>
  <c r="AM44" i="17" s="1"/>
  <c r="AL53" i="17"/>
  <c r="AG53" i="17"/>
  <c r="X55" i="17"/>
  <c r="AB55" i="17" s="1"/>
  <c r="Y55" i="17"/>
  <c r="Z55" i="17" s="1"/>
  <c r="AC55" i="17"/>
  <c r="U55" i="17"/>
  <c r="AG17" i="17"/>
  <c r="AI17" i="17" s="1"/>
  <c r="AH46" i="17"/>
  <c r="AI46" i="17" s="1"/>
  <c r="Y51" i="17"/>
  <c r="Z51" i="17" s="1"/>
  <c r="X51" i="17"/>
  <c r="AB51" i="17" s="1"/>
  <c r="AT9" i="17"/>
  <c r="AT13" i="17"/>
  <c r="AT15" i="17"/>
  <c r="AL26" i="17"/>
  <c r="AC30" i="17"/>
  <c r="U30" i="17"/>
  <c r="Z30" i="17"/>
  <c r="AG31" i="17"/>
  <c r="AL31" i="17"/>
  <c r="AA32" i="17"/>
  <c r="AC33" i="17"/>
  <c r="AA37" i="17"/>
  <c r="Z37" i="17"/>
  <c r="T37" i="17"/>
  <c r="AC37" i="17"/>
  <c r="AM38" i="17" s="1"/>
  <c r="AH40" i="17"/>
  <c r="AI40" i="17" s="1"/>
  <c r="Y41" i="17"/>
  <c r="Z41" i="17" s="1"/>
  <c r="AG42" i="17"/>
  <c r="AI42" i="17" s="1"/>
  <c r="AF42" i="17"/>
  <c r="AH50" i="17"/>
  <c r="AI50" i="17" s="1"/>
  <c r="AL56" i="17"/>
  <c r="AA45" i="17"/>
  <c r="Z45" i="17"/>
  <c r="T45" i="17"/>
  <c r="AB45" i="17"/>
  <c r="AA49" i="17"/>
  <c r="Z49" i="17"/>
  <c r="T49" i="17"/>
  <c r="AB49" i="17"/>
  <c r="T53" i="17"/>
  <c r="AB53" i="17"/>
  <c r="AG62" i="17"/>
  <c r="AI62" i="17" s="1"/>
  <c r="AI64" i="17"/>
  <c r="AG68" i="17"/>
  <c r="AI68" i="17" s="1"/>
  <c r="AH70" i="17"/>
  <c r="AI70" i="17" s="1"/>
  <c r="AM70" i="17"/>
  <c r="AC45" i="17"/>
  <c r="AM46" i="17" s="1"/>
  <c r="AF46" i="17"/>
  <c r="AC49" i="17"/>
  <c r="AM50" i="17" s="1"/>
  <c r="AC53" i="17"/>
  <c r="U53" i="17"/>
  <c r="AG58" i="17"/>
  <c r="AI58" i="17" s="1"/>
  <c r="AI60" i="17"/>
  <c r="U61" i="17"/>
  <c r="AC61" i="17"/>
  <c r="AM62" i="17" s="1"/>
  <c r="AM69" i="17"/>
  <c r="AG72" i="17"/>
  <c r="AI72" i="17" s="1"/>
  <c r="AG74" i="17"/>
  <c r="AI74" i="17" s="1"/>
  <c r="AA35" i="17"/>
  <c r="Z35" i="17"/>
  <c r="T35" i="17"/>
  <c r="AA39" i="17"/>
  <c r="Z39" i="17"/>
  <c r="T39" i="17"/>
  <c r="AB39" i="17"/>
  <c r="AA43" i="17"/>
  <c r="Z43" i="17"/>
  <c r="T43" i="17"/>
  <c r="AA47" i="17"/>
  <c r="T47" i="17"/>
  <c r="AA51" i="17"/>
  <c r="T51" i="17"/>
  <c r="Y53" i="17"/>
  <c r="Z53" i="17" s="1"/>
  <c r="AH54" i="17"/>
  <c r="AM54" i="17"/>
  <c r="T55" i="17"/>
  <c r="AG55" i="17"/>
  <c r="Y61" i="17"/>
  <c r="Z61" i="17" s="1"/>
  <c r="AB57" i="17"/>
  <c r="AA57" i="17"/>
  <c r="Z57" i="17"/>
  <c r="T57" i="17"/>
  <c r="AL66" i="17"/>
  <c r="Y59" i="17"/>
  <c r="Z59" i="17" s="1"/>
  <c r="AB61" i="17"/>
  <c r="Y63" i="17"/>
  <c r="Z63" i="17" s="1"/>
  <c r="AB65" i="17"/>
  <c r="AF65" i="17" s="1"/>
  <c r="AH65" i="17"/>
  <c r="AI65" i="17" s="1"/>
  <c r="AM65" i="17"/>
  <c r="AG66" i="17"/>
  <c r="AI66" i="17" s="1"/>
  <c r="Y69" i="17"/>
  <c r="Z69" i="17" s="1"/>
  <c r="AC71" i="17"/>
  <c r="AM66" i="17"/>
  <c r="Y67" i="17"/>
  <c r="Z67" i="17" s="1"/>
  <c r="AB71" i="17"/>
  <c r="T72" i="17"/>
  <c r="AB72" i="17"/>
  <c r="AF72" i="17" s="1"/>
  <c r="T74" i="17"/>
  <c r="AB74" i="17"/>
  <c r="AF74" i="17" s="1"/>
  <c r="X58" i="17"/>
  <c r="AB58" i="17" s="1"/>
  <c r="AF58" i="17" s="1"/>
  <c r="T59" i="17"/>
  <c r="X60" i="17"/>
  <c r="AB60" i="17" s="1"/>
  <c r="AF60" i="17" s="1"/>
  <c r="T61" i="17"/>
  <c r="X62" i="17"/>
  <c r="AB62" i="17" s="1"/>
  <c r="AF62" i="17" s="1"/>
  <c r="T63" i="17"/>
  <c r="X64" i="17"/>
  <c r="AB64" i="17" s="1"/>
  <c r="AF64" i="17" s="1"/>
  <c r="T65" i="17"/>
  <c r="Z65" i="17"/>
  <c r="AL65" i="17"/>
  <c r="X66" i="17"/>
  <c r="AB66" i="17" s="1"/>
  <c r="AF66" i="17" s="1"/>
  <c r="T67" i="17"/>
  <c r="X68" i="17"/>
  <c r="AB68" i="17" s="1"/>
  <c r="AF68" i="17" s="1"/>
  <c r="T69" i="17"/>
  <c r="X70" i="17"/>
  <c r="AB70" i="17" s="1"/>
  <c r="AF70" i="17" s="1"/>
  <c r="T71" i="17"/>
  <c r="Z71" i="17"/>
  <c r="AA59" i="17"/>
  <c r="AA61" i="17"/>
  <c r="AL62" i="17" s="1"/>
  <c r="AA63" i="17"/>
  <c r="AL64" i="17" s="1"/>
  <c r="AA71" i="17"/>
  <c r="AL72" i="17" s="1"/>
  <c r="AA73" i="17"/>
  <c r="AM68" i="17" l="1"/>
  <c r="AL69" i="17"/>
  <c r="AL70" i="17"/>
  <c r="AL68" i="17"/>
  <c r="AF69" i="17"/>
  <c r="AL67" i="17"/>
  <c r="AM67" i="17"/>
  <c r="AF67" i="17"/>
  <c r="AL55" i="17"/>
  <c r="AL54" i="17"/>
  <c r="AF54" i="17"/>
  <c r="AF53" i="17"/>
  <c r="AN54" i="17" s="1"/>
  <c r="AH47" i="17"/>
  <c r="AM48" i="17"/>
  <c r="AF50" i="17"/>
  <c r="AF38" i="17"/>
  <c r="AM26" i="17"/>
  <c r="AI27" i="17"/>
  <c r="AM29" i="17"/>
  <c r="AI20" i="17"/>
  <c r="AF56" i="17"/>
  <c r="AF27" i="17"/>
  <c r="AN27" i="17" s="1"/>
  <c r="AM74" i="17"/>
  <c r="AM63" i="17"/>
  <c r="AH35" i="17"/>
  <c r="AM73" i="17"/>
  <c r="AM60" i="17"/>
  <c r="AH63" i="17"/>
  <c r="AF22" i="17"/>
  <c r="AH59" i="17"/>
  <c r="AN18" i="17"/>
  <c r="AM36" i="17"/>
  <c r="AI54" i="17"/>
  <c r="AF36" i="17"/>
  <c r="AI36" i="17"/>
  <c r="AN68" i="17"/>
  <c r="AN66" i="17"/>
  <c r="AG34" i="17"/>
  <c r="AI34" i="17" s="1"/>
  <c r="AF34" i="17"/>
  <c r="AG52" i="17"/>
  <c r="AI52" i="17" s="1"/>
  <c r="AF52" i="17"/>
  <c r="AF48" i="17"/>
  <c r="AG48" i="17"/>
  <c r="AI48" i="17" s="1"/>
  <c r="AG44" i="17"/>
  <c r="AI44" i="17" s="1"/>
  <c r="AF44" i="17"/>
  <c r="AN26" i="17"/>
  <c r="AN28" i="17"/>
  <c r="AM58" i="17"/>
  <c r="AM57" i="17"/>
  <c r="AF55" i="17"/>
  <c r="AM39" i="17"/>
  <c r="AM40" i="17"/>
  <c r="AF24" i="17"/>
  <c r="AN25" i="17" s="1"/>
  <c r="AF30" i="17"/>
  <c r="AN31" i="17" s="1"/>
  <c r="AN70" i="17"/>
  <c r="AI18" i="17"/>
  <c r="AM27" i="17"/>
  <c r="AN19" i="17"/>
  <c r="AM41" i="17"/>
  <c r="AH41" i="17"/>
  <c r="AG57" i="17"/>
  <c r="AI57" i="17" s="1"/>
  <c r="AL57" i="17"/>
  <c r="AF57" i="17"/>
  <c r="AN57" i="17" s="1"/>
  <c r="AG51" i="17"/>
  <c r="AL51" i="17"/>
  <c r="AF51" i="17"/>
  <c r="AL52" i="17"/>
  <c r="AG45" i="17"/>
  <c r="AL45" i="17"/>
  <c r="AF45" i="17"/>
  <c r="AL46" i="17"/>
  <c r="AG71" i="17"/>
  <c r="AL71" i="17"/>
  <c r="AF71" i="17"/>
  <c r="AN71" i="17" s="1"/>
  <c r="AG47" i="17"/>
  <c r="AI47" i="17" s="1"/>
  <c r="AL47" i="17"/>
  <c r="AF47" i="17"/>
  <c r="AL48" i="17"/>
  <c r="AH30" i="17"/>
  <c r="AM30" i="17"/>
  <c r="AG63" i="17"/>
  <c r="AL63" i="17"/>
  <c r="AF63" i="17"/>
  <c r="AN63" i="17" s="1"/>
  <c r="AN67" i="17"/>
  <c r="AG43" i="17"/>
  <c r="AL43" i="17"/>
  <c r="AF43" i="17"/>
  <c r="AL44" i="17"/>
  <c r="AG39" i="17"/>
  <c r="AI39" i="17" s="1"/>
  <c r="AL39" i="17"/>
  <c r="AF39" i="17"/>
  <c r="AL40" i="17"/>
  <c r="AG35" i="17"/>
  <c r="AL35" i="17"/>
  <c r="AF35" i="17"/>
  <c r="AL36" i="17"/>
  <c r="AM33" i="17"/>
  <c r="AH33" i="17"/>
  <c r="AM34" i="17"/>
  <c r="AG33" i="17"/>
  <c r="AL33" i="17"/>
  <c r="AF33" i="17"/>
  <c r="AL34" i="17"/>
  <c r="AF29" i="17"/>
  <c r="AN29" i="17" s="1"/>
  <c r="AG29" i="17"/>
  <c r="AI29" i="17" s="1"/>
  <c r="AL29" i="17"/>
  <c r="AF21" i="17"/>
  <c r="AN21" i="17" s="1"/>
  <c r="AL21" i="17"/>
  <c r="AL22" i="17"/>
  <c r="AG21" i="17"/>
  <c r="AI21" i="17" s="1"/>
  <c r="AG73" i="17"/>
  <c r="AI73" i="17" s="1"/>
  <c r="AL73" i="17"/>
  <c r="AF73" i="17"/>
  <c r="AN73" i="17" s="1"/>
  <c r="AG59" i="17"/>
  <c r="AL59" i="17"/>
  <c r="AF59" i="17"/>
  <c r="AN59" i="17" s="1"/>
  <c r="AL58" i="17"/>
  <c r="AG49" i="17"/>
  <c r="AL49" i="17"/>
  <c r="AF49" i="17"/>
  <c r="AL50" i="17"/>
  <c r="AG37" i="17"/>
  <c r="AL37" i="17"/>
  <c r="AF37" i="17"/>
  <c r="AL38" i="17"/>
  <c r="AI30" i="17"/>
  <c r="AN20" i="17"/>
  <c r="AM31" i="17"/>
  <c r="AH31" i="17"/>
  <c r="AI31" i="17" s="1"/>
  <c r="AM32" i="17"/>
  <c r="AG41" i="17"/>
  <c r="AI41" i="17" s="1"/>
  <c r="AL41" i="17"/>
  <c r="AF41" i="17"/>
  <c r="AN41" i="17" s="1"/>
  <c r="AL42" i="17"/>
  <c r="AN69" i="17"/>
  <c r="AH71" i="17"/>
  <c r="AM71" i="17"/>
  <c r="AM72" i="17"/>
  <c r="AL74" i="17"/>
  <c r="AH61" i="17"/>
  <c r="AM61" i="17"/>
  <c r="AM49" i="17"/>
  <c r="AH49" i="17"/>
  <c r="AM37" i="17"/>
  <c r="AH37" i="17"/>
  <c r="AM43" i="17"/>
  <c r="AH43" i="17"/>
  <c r="AL23" i="17"/>
  <c r="AG23" i="17"/>
  <c r="AI23" i="17" s="1"/>
  <c r="AF23" i="17"/>
  <c r="AN23" i="17" s="1"/>
  <c r="AG61" i="17"/>
  <c r="AI61" i="17" s="1"/>
  <c r="AL61" i="17"/>
  <c r="AF61" i="17"/>
  <c r="AN61" i="17" s="1"/>
  <c r="AN65" i="17"/>
  <c r="AL60" i="17"/>
  <c r="AM53" i="17"/>
  <c r="AH53" i="17"/>
  <c r="AI53" i="17" s="1"/>
  <c r="AM45" i="17"/>
  <c r="AH45" i="17"/>
  <c r="AN42" i="17"/>
  <c r="AG32" i="17"/>
  <c r="AI32" i="17" s="1"/>
  <c r="AL32" i="17"/>
  <c r="AF32" i="17"/>
  <c r="AN32" i="17" s="1"/>
  <c r="AM55" i="17"/>
  <c r="AM56" i="17"/>
  <c r="AH55" i="17"/>
  <c r="AI55" i="17" s="1"/>
  <c r="AM24" i="17"/>
  <c r="AH24" i="17"/>
  <c r="AI24" i="17" s="1"/>
  <c r="AM51" i="17"/>
  <c r="AH51" i="17"/>
  <c r="AM22" i="17"/>
  <c r="AH22" i="17"/>
  <c r="AI22" i="17" s="1"/>
  <c r="AM23" i="17"/>
  <c r="AL30" i="17"/>
  <c r="AN55" i="17" l="1"/>
  <c r="AI63" i="17"/>
  <c r="AN53" i="17"/>
  <c r="AN56" i="17"/>
  <c r="AN49" i="17"/>
  <c r="AI59" i="17"/>
  <c r="AN45" i="17"/>
  <c r="AN37" i="17"/>
  <c r="AI35" i="17"/>
  <c r="AN46" i="17"/>
  <c r="AI33" i="17"/>
  <c r="AN74" i="17"/>
  <c r="AN50" i="17"/>
  <c r="AN22" i="17"/>
  <c r="AN60" i="17"/>
  <c r="AN58" i="17"/>
  <c r="AN33" i="17"/>
  <c r="AN34" i="17"/>
  <c r="AI43" i="17"/>
  <c r="AN47" i="17"/>
  <c r="AN48" i="17"/>
  <c r="AN62" i="17"/>
  <c r="AN72" i="17"/>
  <c r="AN30" i="17"/>
  <c r="AN51" i="17"/>
  <c r="AN52" i="17"/>
  <c r="AN24" i="17"/>
  <c r="AN38" i="17"/>
  <c r="AI37" i="17"/>
  <c r="AI49" i="17"/>
  <c r="AN35" i="17"/>
  <c r="AN36" i="17"/>
  <c r="AN39" i="17"/>
  <c r="AN40" i="17"/>
  <c r="AN43" i="17"/>
  <c r="AN44" i="17"/>
  <c r="AI71" i="17"/>
  <c r="AI45" i="17"/>
  <c r="AI51" i="17"/>
  <c r="AN64" i="17"/>
  <c r="AC19" i="16" l="1"/>
  <c r="AF19" i="16" s="1"/>
  <c r="AC20" i="16"/>
  <c r="AC21" i="16"/>
  <c r="AC23" i="16"/>
  <c r="AC24" i="16"/>
  <c r="AC27" i="16"/>
  <c r="AC28" i="16"/>
  <c r="AC29" i="16"/>
  <c r="AC31" i="16"/>
  <c r="AC32" i="16"/>
  <c r="AC35" i="16"/>
  <c r="AC36" i="16"/>
  <c r="AC39" i="16"/>
  <c r="AC40" i="16"/>
  <c r="AC43" i="16"/>
  <c r="AC44" i="16"/>
  <c r="AC47" i="16"/>
  <c r="AC59" i="16"/>
  <c r="AF59" i="16" s="1"/>
  <c r="AC60" i="16"/>
  <c r="AF60" i="16" s="1"/>
  <c r="AC61" i="16"/>
  <c r="AF61" i="16" s="1"/>
  <c r="AC63" i="16"/>
  <c r="AF63" i="16" s="1"/>
  <c r="AC64" i="16"/>
  <c r="AF64" i="16" s="1"/>
  <c r="AC65" i="16"/>
  <c r="AF65" i="16" s="1"/>
  <c r="AC67" i="16"/>
  <c r="AF67" i="16" s="1"/>
  <c r="AC68" i="16"/>
  <c r="AF68" i="16" s="1"/>
  <c r="AC69" i="16"/>
  <c r="AF69" i="16" s="1"/>
  <c r="U72" i="16"/>
  <c r="U73" i="16"/>
  <c r="AC17" i="16"/>
  <c r="AF17" i="16" s="1"/>
  <c r="T18" i="16"/>
  <c r="AA20" i="16"/>
  <c r="AE20" i="16" s="1"/>
  <c r="T21" i="16"/>
  <c r="T22" i="16"/>
  <c r="T25" i="16"/>
  <c r="T26" i="16"/>
  <c r="T29" i="16"/>
  <c r="T30" i="16"/>
  <c r="T33" i="16"/>
  <c r="T34" i="16"/>
  <c r="T37" i="16"/>
  <c r="T38" i="16"/>
  <c r="T42" i="16"/>
  <c r="T44" i="16"/>
  <c r="T45" i="16"/>
  <c r="T46" i="16"/>
  <c r="T48" i="16"/>
  <c r="T49" i="16"/>
  <c r="T50" i="16"/>
  <c r="AA53" i="16"/>
  <c r="AE53" i="16" s="1"/>
  <c r="AA72" i="16"/>
  <c r="AE72" i="16" s="1"/>
  <c r="AA73" i="16"/>
  <c r="AE73" i="16" s="1"/>
  <c r="T24" i="16"/>
  <c r="T28" i="16"/>
  <c r="T40" i="16"/>
  <c r="T41" i="16"/>
  <c r="AL74" i="16"/>
  <c r="AK74" i="16"/>
  <c r="AL73" i="16"/>
  <c r="AK73" i="16"/>
  <c r="AC73" i="16"/>
  <c r="AL72" i="16"/>
  <c r="AK72" i="16"/>
  <c r="AL71" i="16"/>
  <c r="AK71" i="16"/>
  <c r="AC71" i="16"/>
  <c r="AF71" i="16" s="1"/>
  <c r="B71" i="16"/>
  <c r="Y71" i="16" s="1"/>
  <c r="AL70" i="16"/>
  <c r="AK70" i="16"/>
  <c r="AC70" i="16"/>
  <c r="AF70" i="16" s="1"/>
  <c r="B70" i="16"/>
  <c r="Y70" i="16" s="1"/>
  <c r="AL69" i="16"/>
  <c r="AK69" i="16"/>
  <c r="B69" i="16"/>
  <c r="Y69" i="16" s="1"/>
  <c r="AL68" i="16"/>
  <c r="AK68" i="16"/>
  <c r="B68" i="16"/>
  <c r="Y68" i="16" s="1"/>
  <c r="AL67" i="16"/>
  <c r="AK67" i="16"/>
  <c r="B67" i="16"/>
  <c r="Y67" i="16" s="1"/>
  <c r="AL66" i="16"/>
  <c r="AK66" i="16"/>
  <c r="AC66" i="16"/>
  <c r="AF66" i="16" s="1"/>
  <c r="B66" i="16"/>
  <c r="Y66" i="16" s="1"/>
  <c r="AL65" i="16"/>
  <c r="AK65" i="16"/>
  <c r="B65" i="16"/>
  <c r="Y65" i="16" s="1"/>
  <c r="AL64" i="16"/>
  <c r="AK64" i="16"/>
  <c r="B64" i="16"/>
  <c r="Y64" i="16" s="1"/>
  <c r="AL63" i="16"/>
  <c r="AK63" i="16"/>
  <c r="B63" i="16"/>
  <c r="Y63" i="16" s="1"/>
  <c r="AL62" i="16"/>
  <c r="AK62" i="16"/>
  <c r="AC62" i="16"/>
  <c r="AF62" i="16" s="1"/>
  <c r="B62" i="16"/>
  <c r="Y62" i="16" s="1"/>
  <c r="AL61" i="16"/>
  <c r="AK61" i="16"/>
  <c r="B61" i="16"/>
  <c r="Y61" i="16" s="1"/>
  <c r="AL60" i="16"/>
  <c r="AK60" i="16"/>
  <c r="B60" i="16"/>
  <c r="Y60" i="16" s="1"/>
  <c r="AL59" i="16"/>
  <c r="AK59" i="16"/>
  <c r="B59" i="16"/>
  <c r="Y59" i="16" s="1"/>
  <c r="AL58" i="16"/>
  <c r="AK58" i="16"/>
  <c r="AC58" i="16"/>
  <c r="AF58" i="16" s="1"/>
  <c r="B58" i="16"/>
  <c r="Y58" i="16" s="1"/>
  <c r="AL57" i="16"/>
  <c r="AK57" i="16"/>
  <c r="B57" i="16"/>
  <c r="AL56" i="16"/>
  <c r="AK56" i="16"/>
  <c r="B56" i="16"/>
  <c r="Y56" i="16" s="1"/>
  <c r="AL55" i="16"/>
  <c r="AK55" i="16"/>
  <c r="B55" i="16"/>
  <c r="Y55" i="16" s="1"/>
  <c r="AL54" i="16"/>
  <c r="AK54" i="16"/>
  <c r="B54" i="16"/>
  <c r="Y54" i="16" s="1"/>
  <c r="AL53" i="16"/>
  <c r="AK53" i="16"/>
  <c r="B53" i="16"/>
  <c r="Y53" i="16" s="1"/>
  <c r="AL52" i="16"/>
  <c r="AK52" i="16"/>
  <c r="T52" i="16"/>
  <c r="B52" i="16"/>
  <c r="X52" i="16" s="1"/>
  <c r="AL51" i="16"/>
  <c r="AK51" i="16"/>
  <c r="Y51" i="16"/>
  <c r="T51" i="16"/>
  <c r="B51" i="16"/>
  <c r="X51" i="16" s="1"/>
  <c r="AL50" i="16"/>
  <c r="AK50" i="16"/>
  <c r="B50" i="16"/>
  <c r="X50" i="16" s="1"/>
  <c r="AL49" i="16"/>
  <c r="AK49" i="16"/>
  <c r="B49" i="16"/>
  <c r="X49" i="16" s="1"/>
  <c r="AL48" i="16"/>
  <c r="AK48" i="16"/>
  <c r="B48" i="16"/>
  <c r="X48" i="16" s="1"/>
  <c r="AL47" i="16"/>
  <c r="AK47" i="16"/>
  <c r="T47" i="16"/>
  <c r="B47" i="16"/>
  <c r="Y47" i="16" s="1"/>
  <c r="AL46" i="16"/>
  <c r="AK46" i="16"/>
  <c r="AC46" i="16"/>
  <c r="B46" i="16"/>
  <c r="Y46" i="16" s="1"/>
  <c r="AL45" i="16"/>
  <c r="AK45" i="16"/>
  <c r="AC45" i="16"/>
  <c r="B45" i="16"/>
  <c r="Y45" i="16" s="1"/>
  <c r="AL44" i="16"/>
  <c r="AK44" i="16"/>
  <c r="B44" i="16"/>
  <c r="Y44" i="16" s="1"/>
  <c r="AL43" i="16"/>
  <c r="AK43" i="16"/>
  <c r="T43" i="16"/>
  <c r="B43" i="16"/>
  <c r="Y43" i="16" s="1"/>
  <c r="AL42" i="16"/>
  <c r="AK42" i="16"/>
  <c r="AC42" i="16"/>
  <c r="B42" i="16"/>
  <c r="Y42" i="16" s="1"/>
  <c r="AL41" i="16"/>
  <c r="AK41" i="16"/>
  <c r="AC41" i="16"/>
  <c r="B41" i="16"/>
  <c r="Y41" i="16" s="1"/>
  <c r="AL40" i="16"/>
  <c r="AK40" i="16"/>
  <c r="B40" i="16"/>
  <c r="Y40" i="16" s="1"/>
  <c r="AL39" i="16"/>
  <c r="AK39" i="16"/>
  <c r="T39" i="16"/>
  <c r="B39" i="16"/>
  <c r="Y39" i="16" s="1"/>
  <c r="AL38" i="16"/>
  <c r="AK38" i="16"/>
  <c r="AC38" i="16"/>
  <c r="B38" i="16"/>
  <c r="Y38" i="16" s="1"/>
  <c r="AL37" i="16"/>
  <c r="AK37" i="16"/>
  <c r="X37" i="16"/>
  <c r="AC37" i="16"/>
  <c r="B37" i="16"/>
  <c r="Y37" i="16" s="1"/>
  <c r="AL36" i="16"/>
  <c r="AK36" i="16"/>
  <c r="T36" i="16"/>
  <c r="B36" i="16"/>
  <c r="Y36" i="16" s="1"/>
  <c r="AL35" i="16"/>
  <c r="AK35" i="16"/>
  <c r="T35" i="16"/>
  <c r="B35" i="16"/>
  <c r="Y35" i="16" s="1"/>
  <c r="AL34" i="16"/>
  <c r="AK34" i="16"/>
  <c r="X34" i="16"/>
  <c r="AC34" i="16"/>
  <c r="B34" i="16"/>
  <c r="Y34" i="16" s="1"/>
  <c r="AL33" i="16"/>
  <c r="AK33" i="16"/>
  <c r="X33" i="16"/>
  <c r="AC33" i="16"/>
  <c r="B33" i="16"/>
  <c r="Y33" i="16" s="1"/>
  <c r="AL32" i="16"/>
  <c r="AK32" i="16"/>
  <c r="T32" i="16"/>
  <c r="B32" i="16"/>
  <c r="Y32" i="16" s="1"/>
  <c r="AL31" i="16"/>
  <c r="AK31" i="16"/>
  <c r="T31" i="16"/>
  <c r="B31" i="16"/>
  <c r="Y31" i="16" s="1"/>
  <c r="AL30" i="16"/>
  <c r="AK30" i="16"/>
  <c r="AC30" i="16"/>
  <c r="B30" i="16"/>
  <c r="Y30" i="16" s="1"/>
  <c r="AL29" i="16"/>
  <c r="AK29" i="16"/>
  <c r="B29" i="16"/>
  <c r="Y29" i="16" s="1"/>
  <c r="AL28" i="16"/>
  <c r="AK28" i="16"/>
  <c r="B28" i="16"/>
  <c r="Y28" i="16" s="1"/>
  <c r="AL27" i="16"/>
  <c r="AK27" i="16"/>
  <c r="T27" i="16"/>
  <c r="B27" i="16"/>
  <c r="Y27" i="16" s="1"/>
  <c r="AL26" i="16"/>
  <c r="AK26" i="16"/>
  <c r="AC26" i="16"/>
  <c r="B26" i="16"/>
  <c r="Y26" i="16" s="1"/>
  <c r="AL25" i="16"/>
  <c r="AK25" i="16"/>
  <c r="AC25" i="16"/>
  <c r="B25" i="16"/>
  <c r="Y25" i="16" s="1"/>
  <c r="AL24" i="16"/>
  <c r="AK24" i="16"/>
  <c r="B24" i="16"/>
  <c r="Y24" i="16" s="1"/>
  <c r="AL23" i="16"/>
  <c r="AK23" i="16"/>
  <c r="T23" i="16"/>
  <c r="B23" i="16"/>
  <c r="Y23" i="16" s="1"/>
  <c r="AL22" i="16"/>
  <c r="AK22" i="16"/>
  <c r="AC22" i="16"/>
  <c r="B22" i="16"/>
  <c r="Y22" i="16" s="1"/>
  <c r="AL21" i="16"/>
  <c r="AK21" i="16"/>
  <c r="B21" i="16"/>
  <c r="Y21" i="16" s="1"/>
  <c r="AL20" i="16"/>
  <c r="AK20" i="16"/>
  <c r="B20" i="16"/>
  <c r="Y20" i="16" s="1"/>
  <c r="AO19" i="16"/>
  <c r="AL19" i="16"/>
  <c r="AK19" i="16"/>
  <c r="B19" i="16"/>
  <c r="Y19" i="16" s="1"/>
  <c r="AO18" i="16"/>
  <c r="AL18" i="16"/>
  <c r="AK18" i="16"/>
  <c r="AC18" i="16"/>
  <c r="AF18" i="16" s="1"/>
  <c r="B18" i="16"/>
  <c r="X18" i="16" s="1"/>
  <c r="AO17" i="16"/>
  <c r="T17" i="16"/>
  <c r="B17" i="16"/>
  <c r="Y17" i="16" s="1"/>
  <c r="AO16" i="16"/>
  <c r="B16" i="16"/>
  <c r="Y16" i="16" s="1"/>
  <c r="AO15" i="16"/>
  <c r="B15" i="16"/>
  <c r="Y15" i="16" s="1"/>
  <c r="AO14" i="16"/>
  <c r="B14" i="16"/>
  <c r="X14" i="16" s="1"/>
  <c r="AO13" i="16"/>
  <c r="B13" i="16"/>
  <c r="AO12" i="16"/>
  <c r="X12" i="16"/>
  <c r="B12" i="16"/>
  <c r="Y12" i="16" s="1"/>
  <c r="AO11" i="16"/>
  <c r="X11" i="16"/>
  <c r="B11" i="16"/>
  <c r="Y11" i="16" s="1"/>
  <c r="AO10" i="16"/>
  <c r="B10" i="16"/>
  <c r="X10" i="16" s="1"/>
  <c r="AO9" i="16"/>
  <c r="B9" i="16"/>
  <c r="B8" i="16"/>
  <c r="X8" i="16" s="1"/>
  <c r="B7" i="16"/>
  <c r="Y7" i="16" s="1"/>
  <c r="B6" i="16"/>
  <c r="Y6" i="16" s="1"/>
  <c r="B5" i="16"/>
  <c r="O2" i="16"/>
  <c r="M2" i="16"/>
  <c r="N2" i="16"/>
  <c r="H2" i="16"/>
  <c r="F2" i="16"/>
  <c r="E2" i="16"/>
  <c r="G1" i="16" l="1"/>
  <c r="X20" i="16"/>
  <c r="AB20" i="16" s="1"/>
  <c r="AD20" i="16" s="1"/>
  <c r="AB34" i="16"/>
  <c r="Z42" i="16"/>
  <c r="Z46" i="16"/>
  <c r="Y52" i="16"/>
  <c r="X58" i="16"/>
  <c r="AB58" i="16" s="1"/>
  <c r="X15" i="16"/>
  <c r="X16" i="16"/>
  <c r="X36" i="16"/>
  <c r="Z38" i="16"/>
  <c r="X44" i="16"/>
  <c r="X31" i="16"/>
  <c r="X41" i="16"/>
  <c r="X6" i="16"/>
  <c r="X13" i="16"/>
  <c r="X32" i="16"/>
  <c r="AB32" i="16" s="1"/>
  <c r="X35" i="16"/>
  <c r="AB35" i="16" s="1"/>
  <c r="X45" i="16"/>
  <c r="Y48" i="16"/>
  <c r="Z48" i="16" s="1"/>
  <c r="Y49" i="16"/>
  <c r="Z49" i="16" s="1"/>
  <c r="Y50" i="16"/>
  <c r="Z50" i="16" s="1"/>
  <c r="X40" i="16"/>
  <c r="AB40" i="16" s="1"/>
  <c r="Z45" i="16"/>
  <c r="AB41" i="16"/>
  <c r="AB44" i="16"/>
  <c r="AB37" i="16"/>
  <c r="Z41" i="16"/>
  <c r="Z37" i="16"/>
  <c r="Z53" i="16"/>
  <c r="AB45" i="16"/>
  <c r="X22" i="16"/>
  <c r="AB22" i="16" s="1"/>
  <c r="X24" i="16"/>
  <c r="AB24" i="16" s="1"/>
  <c r="X25" i="16"/>
  <c r="AB25" i="16" s="1"/>
  <c r="X26" i="16"/>
  <c r="AB26" i="16" s="1"/>
  <c r="Z39" i="16"/>
  <c r="Z43" i="16"/>
  <c r="X46" i="16"/>
  <c r="AB46" i="16" s="1"/>
  <c r="AA48" i="16"/>
  <c r="AE48" i="16" s="1"/>
  <c r="AA49" i="16"/>
  <c r="AE49" i="16" s="1"/>
  <c r="AA50" i="16"/>
  <c r="AE50" i="16" s="1"/>
  <c r="AA51" i="16"/>
  <c r="AE51" i="16" s="1"/>
  <c r="AA52" i="16"/>
  <c r="AE52" i="16" s="1"/>
  <c r="X54" i="16"/>
  <c r="AB54" i="16" s="1"/>
  <c r="X64" i="16"/>
  <c r="AB64" i="16" s="1"/>
  <c r="AB73" i="16"/>
  <c r="AD73" i="16" s="1"/>
  <c r="X9" i="16"/>
  <c r="Y18" i="16"/>
  <c r="Z18" i="16" s="1"/>
  <c r="X27" i="16"/>
  <c r="AB27" i="16" s="1"/>
  <c r="X28" i="16"/>
  <c r="AB28" i="16" s="1"/>
  <c r="X29" i="16"/>
  <c r="AB29" i="16" s="1"/>
  <c r="X30" i="16"/>
  <c r="AB30" i="16" s="1"/>
  <c r="Z31" i="16"/>
  <c r="Z32" i="16"/>
  <c r="Z34" i="16"/>
  <c r="X39" i="16"/>
  <c r="AB39" i="16" s="1"/>
  <c r="Z40" i="16"/>
  <c r="X43" i="16"/>
  <c r="Z44" i="16"/>
  <c r="X47" i="16"/>
  <c r="AB47" i="16" s="1"/>
  <c r="AB48" i="16"/>
  <c r="AB49" i="16"/>
  <c r="AB50" i="16"/>
  <c r="AB51" i="16"/>
  <c r="AB52" i="16"/>
  <c r="X55" i="16"/>
  <c r="AB55" i="16" s="1"/>
  <c r="X62" i="16"/>
  <c r="AB62" i="16" s="1"/>
  <c r="AI64" i="16"/>
  <c r="AI65" i="16"/>
  <c r="X66" i="16"/>
  <c r="AB66" i="16" s="1"/>
  <c r="X68" i="16"/>
  <c r="AB68" i="16" s="1"/>
  <c r="T72" i="16"/>
  <c r="AH73" i="16"/>
  <c r="AB72" i="16"/>
  <c r="X5" i="16"/>
  <c r="X21" i="16"/>
  <c r="AB21" i="16" s="1"/>
  <c r="X23" i="16"/>
  <c r="AB23" i="16" s="1"/>
  <c r="X38" i="16"/>
  <c r="AB38" i="16" s="1"/>
  <c r="X42" i="16"/>
  <c r="AB42" i="16" s="1"/>
  <c r="Z47" i="16"/>
  <c r="X7" i="16"/>
  <c r="AB43" i="16"/>
  <c r="T53" i="16"/>
  <c r="X60" i="16"/>
  <c r="AB60" i="16" s="1"/>
  <c r="AI66" i="16"/>
  <c r="T73" i="16"/>
  <c r="X70" i="16"/>
  <c r="U18" i="16"/>
  <c r="AI67" i="16"/>
  <c r="U17" i="16"/>
  <c r="AI60" i="16"/>
  <c r="AI61" i="16"/>
  <c r="AI68" i="16"/>
  <c r="AI69" i="16"/>
  <c r="AI19" i="16"/>
  <c r="AI62" i="16"/>
  <c r="AI63" i="16"/>
  <c r="AI70" i="16"/>
  <c r="AI71" i="16"/>
  <c r="Z35" i="16"/>
  <c r="Z36" i="16"/>
  <c r="Z23" i="16"/>
  <c r="Z24" i="16"/>
  <c r="Z26" i="16"/>
  <c r="Z27" i="16"/>
  <c r="Z28" i="16"/>
  <c r="Z30" i="16"/>
  <c r="Z17" i="16"/>
  <c r="Z20" i="16"/>
  <c r="Z21" i="16"/>
  <c r="Z25" i="16"/>
  <c r="Z29" i="16"/>
  <c r="AB31" i="16"/>
  <c r="Z33" i="16"/>
  <c r="T20" i="16"/>
  <c r="Z22" i="16"/>
  <c r="AB36" i="16"/>
  <c r="AB33" i="16"/>
  <c r="F1" i="16"/>
  <c r="AP15" i="16"/>
  <c r="AP17" i="16"/>
  <c r="AP19" i="16"/>
  <c r="AP10" i="16"/>
  <c r="AP18" i="16"/>
  <c r="AP13" i="16"/>
  <c r="H1" i="16"/>
  <c r="AP20" i="16"/>
  <c r="AP11" i="16"/>
  <c r="AP14" i="16"/>
  <c r="AB18" i="16"/>
  <c r="Z19" i="16"/>
  <c r="AP16" i="16"/>
  <c r="AA19" i="16"/>
  <c r="AH20" i="16" s="1"/>
  <c r="AC53" i="16"/>
  <c r="U53" i="16"/>
  <c r="AC74" i="16"/>
  <c r="U74" i="16"/>
  <c r="Y5" i="16"/>
  <c r="E1" i="16"/>
  <c r="Y8" i="16"/>
  <c r="Y10" i="16"/>
  <c r="AP12" i="16"/>
  <c r="Y14" i="16"/>
  <c r="U48" i="16"/>
  <c r="AC48" i="16"/>
  <c r="U49" i="16"/>
  <c r="AC49" i="16"/>
  <c r="U50" i="16"/>
  <c r="AC50" i="16"/>
  <c r="U51" i="16"/>
  <c r="AC51" i="16"/>
  <c r="U52" i="16"/>
  <c r="AC52" i="16"/>
  <c r="Y9" i="16"/>
  <c r="Y13" i="16"/>
  <c r="AA17" i="16"/>
  <c r="AE17" i="16" s="1"/>
  <c r="X19" i="16"/>
  <c r="AB19" i="16" s="1"/>
  <c r="AI20" i="16"/>
  <c r="AF20" i="16"/>
  <c r="AG20" i="16" s="1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39" i="16"/>
  <c r="AI40" i="16"/>
  <c r="AI41" i="16"/>
  <c r="AI42" i="16"/>
  <c r="AI43" i="16"/>
  <c r="AI44" i="16"/>
  <c r="AI45" i="16"/>
  <c r="AI46" i="16"/>
  <c r="AI47" i="16"/>
  <c r="AF47" i="16"/>
  <c r="AF73" i="16"/>
  <c r="AG73" i="16" s="1"/>
  <c r="X17" i="16"/>
  <c r="AB17" i="16" s="1"/>
  <c r="AA18" i="16"/>
  <c r="AI18" i="16"/>
  <c r="T19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AC54" i="16"/>
  <c r="U54" i="16"/>
  <c r="AC56" i="16"/>
  <c r="U56" i="16"/>
  <c r="AP9" i="16"/>
  <c r="U19" i="16"/>
  <c r="U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Y57" i="16"/>
  <c r="Z57" i="16" s="1"/>
  <c r="X57" i="16"/>
  <c r="AB57" i="16" s="1"/>
  <c r="T57" i="16"/>
  <c r="AA57" i="16"/>
  <c r="AC72" i="16"/>
  <c r="AI73" i="16" s="1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T54" i="16"/>
  <c r="AA54" i="16"/>
  <c r="Z54" i="16"/>
  <c r="AC57" i="16"/>
  <c r="U57" i="16"/>
  <c r="T58" i="16"/>
  <c r="AA58" i="16"/>
  <c r="Z58" i="16"/>
  <c r="T60" i="16"/>
  <c r="AA60" i="16"/>
  <c r="Z60" i="16"/>
  <c r="T62" i="16"/>
  <c r="AA62" i="16"/>
  <c r="Z62" i="16"/>
  <c r="T64" i="16"/>
  <c r="AA64" i="16"/>
  <c r="Z64" i="16"/>
  <c r="T66" i="16"/>
  <c r="AA66" i="16"/>
  <c r="Z66" i="16"/>
  <c r="T68" i="16"/>
  <c r="AA68" i="16"/>
  <c r="Z68" i="16"/>
  <c r="T70" i="16"/>
  <c r="AA70" i="16"/>
  <c r="Z70" i="16"/>
  <c r="AB70" i="16"/>
  <c r="T55" i="16"/>
  <c r="AA55" i="16"/>
  <c r="Z55" i="16"/>
  <c r="X56" i="16"/>
  <c r="AB56" i="16" s="1"/>
  <c r="X59" i="16"/>
  <c r="AB59" i="16" s="1"/>
  <c r="AI59" i="16"/>
  <c r="X61" i="16"/>
  <c r="AB61" i="16" s="1"/>
  <c r="X63" i="16"/>
  <c r="AB63" i="16" s="1"/>
  <c r="X65" i="16"/>
  <c r="AB65" i="16" s="1"/>
  <c r="X67" i="16"/>
  <c r="AB67" i="16" s="1"/>
  <c r="X69" i="16"/>
  <c r="AB69" i="16" s="1"/>
  <c r="X71" i="16"/>
  <c r="AB71" i="16" s="1"/>
  <c r="Z51" i="16"/>
  <c r="Z52" i="16"/>
  <c r="X53" i="16"/>
  <c r="AB53" i="16" s="1"/>
  <c r="AC55" i="16"/>
  <c r="U55" i="16"/>
  <c r="T56" i="16"/>
  <c r="AA56" i="16"/>
  <c r="Z56" i="16"/>
  <c r="T59" i="16"/>
  <c r="AA59" i="16"/>
  <c r="Z59" i="16"/>
  <c r="T61" i="16"/>
  <c r="AA61" i="16"/>
  <c r="Z61" i="16"/>
  <c r="T63" i="16"/>
  <c r="AA63" i="16"/>
  <c r="Z63" i="16"/>
  <c r="T65" i="16"/>
  <c r="AA65" i="16"/>
  <c r="Z65" i="16"/>
  <c r="T67" i="16"/>
  <c r="AA67" i="16"/>
  <c r="Z67" i="16"/>
  <c r="T69" i="16"/>
  <c r="AA69" i="16"/>
  <c r="Z69" i="16"/>
  <c r="T71" i="16"/>
  <c r="AA71" i="16"/>
  <c r="Z71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AH72" i="16"/>
  <c r="AB74" i="16"/>
  <c r="T74" i="16"/>
  <c r="AA74" i="16"/>
  <c r="AH52" i="16" l="1"/>
  <c r="AD52" i="16"/>
  <c r="AJ52" i="16" s="1"/>
  <c r="AD48" i="16"/>
  <c r="AD53" i="16"/>
  <c r="AJ53" i="16" s="1"/>
  <c r="AH49" i="16"/>
  <c r="AD49" i="16"/>
  <c r="AH53" i="16"/>
  <c r="AH51" i="16"/>
  <c r="AD51" i="16"/>
  <c r="AD50" i="16"/>
  <c r="AD72" i="16"/>
  <c r="AJ73" i="16" s="1"/>
  <c r="AH50" i="16"/>
  <c r="AF55" i="16"/>
  <c r="AI55" i="16"/>
  <c r="AD54" i="16"/>
  <c r="AH54" i="16"/>
  <c r="AE54" i="16"/>
  <c r="AE43" i="16"/>
  <c r="AG43" i="16" s="1"/>
  <c r="AD43" i="16"/>
  <c r="AH43" i="16"/>
  <c r="AE35" i="16"/>
  <c r="AG35" i="16" s="1"/>
  <c r="AD35" i="16"/>
  <c r="AH35" i="16"/>
  <c r="AE27" i="16"/>
  <c r="AG27" i="16" s="1"/>
  <c r="AD27" i="16"/>
  <c r="AH27" i="16"/>
  <c r="AE23" i="16"/>
  <c r="AG23" i="16" s="1"/>
  <c r="AD23" i="16"/>
  <c r="AH23" i="16"/>
  <c r="AI49" i="16"/>
  <c r="AF49" i="16"/>
  <c r="AG49" i="16" s="1"/>
  <c r="AF74" i="16"/>
  <c r="AI74" i="16"/>
  <c r="AH56" i="16"/>
  <c r="AE56" i="16"/>
  <c r="AD56" i="16"/>
  <c r="AE42" i="16"/>
  <c r="AG42" i="16" s="1"/>
  <c r="AD42" i="16"/>
  <c r="AH42" i="16"/>
  <c r="AE34" i="16"/>
  <c r="AG34" i="16" s="1"/>
  <c r="AD34" i="16"/>
  <c r="AH34" i="16"/>
  <c r="AE26" i="16"/>
  <c r="AG26" i="16" s="1"/>
  <c r="AD26" i="16"/>
  <c r="AH26" i="16"/>
  <c r="AE57" i="16"/>
  <c r="AD57" i="16"/>
  <c r="AH57" i="16"/>
  <c r="AE69" i="16"/>
  <c r="AG69" i="16" s="1"/>
  <c r="AH69" i="16"/>
  <c r="AD69" i="16"/>
  <c r="AE65" i="16"/>
  <c r="AG65" i="16" s="1"/>
  <c r="AH65" i="16"/>
  <c r="AD65" i="16"/>
  <c r="AE61" i="16"/>
  <c r="AG61" i="16" s="1"/>
  <c r="AH61" i="16"/>
  <c r="AD61" i="16"/>
  <c r="AF57" i="16"/>
  <c r="AI57" i="16"/>
  <c r="AI58" i="16"/>
  <c r="AE45" i="16"/>
  <c r="AG45" i="16" s="1"/>
  <c r="AD45" i="16"/>
  <c r="AH45" i="16"/>
  <c r="AE41" i="16"/>
  <c r="AG41" i="16" s="1"/>
  <c r="AD41" i="16"/>
  <c r="AH41" i="16"/>
  <c r="AE37" i="16"/>
  <c r="AG37" i="16" s="1"/>
  <c r="AD37" i="16"/>
  <c r="AH37" i="16"/>
  <c r="AE33" i="16"/>
  <c r="AG33" i="16" s="1"/>
  <c r="AD33" i="16"/>
  <c r="AH33" i="16"/>
  <c r="AE29" i="16"/>
  <c r="AG29" i="16" s="1"/>
  <c r="AD29" i="16"/>
  <c r="AH29" i="16"/>
  <c r="AE25" i="16"/>
  <c r="AG25" i="16" s="1"/>
  <c r="AD25" i="16"/>
  <c r="AH25" i="16"/>
  <c r="AE21" i="16"/>
  <c r="AG21" i="16" s="1"/>
  <c r="AD21" i="16"/>
  <c r="AJ21" i="16" s="1"/>
  <c r="AH21" i="16"/>
  <c r="AF54" i="16"/>
  <c r="AI54" i="16"/>
  <c r="AE18" i="16"/>
  <c r="AG18" i="16" s="1"/>
  <c r="AH18" i="16"/>
  <c r="AD18" i="16"/>
  <c r="AI52" i="16"/>
  <c r="AF52" i="16"/>
  <c r="AG52" i="16" s="1"/>
  <c r="AI50" i="16"/>
  <c r="AF50" i="16"/>
  <c r="AG50" i="16" s="1"/>
  <c r="AI48" i="16"/>
  <c r="AF48" i="16"/>
  <c r="AG48" i="16" s="1"/>
  <c r="AF53" i="16"/>
  <c r="AG53" i="16" s="1"/>
  <c r="AI53" i="16"/>
  <c r="AE74" i="16"/>
  <c r="AD74" i="16"/>
  <c r="AJ74" i="16" s="1"/>
  <c r="AH74" i="16"/>
  <c r="AH47" i="16"/>
  <c r="AD47" i="16"/>
  <c r="AJ48" i="16" s="1"/>
  <c r="AE47" i="16"/>
  <c r="AG47" i="16" s="1"/>
  <c r="AE39" i="16"/>
  <c r="AG39" i="16" s="1"/>
  <c r="AD39" i="16"/>
  <c r="AH39" i="16"/>
  <c r="AE31" i="16"/>
  <c r="AG31" i="16" s="1"/>
  <c r="AD31" i="16"/>
  <c r="AH31" i="16"/>
  <c r="AF56" i="16"/>
  <c r="AI56" i="16"/>
  <c r="AI51" i="16"/>
  <c r="AF51" i="16"/>
  <c r="AG51" i="16" s="1"/>
  <c r="AE19" i="16"/>
  <c r="AG19" i="16" s="1"/>
  <c r="AD19" i="16"/>
  <c r="AH19" i="16"/>
  <c r="AH55" i="16"/>
  <c r="AE55" i="16"/>
  <c r="AD55" i="16"/>
  <c r="AE46" i="16"/>
  <c r="AG46" i="16" s="1"/>
  <c r="AD46" i="16"/>
  <c r="AJ46" i="16" s="1"/>
  <c r="AH46" i="16"/>
  <c r="AE38" i="16"/>
  <c r="AG38" i="16" s="1"/>
  <c r="AD38" i="16"/>
  <c r="AH38" i="16"/>
  <c r="AE30" i="16"/>
  <c r="AG30" i="16" s="1"/>
  <c r="AD30" i="16"/>
  <c r="AH30" i="16"/>
  <c r="AE22" i="16"/>
  <c r="AG22" i="16" s="1"/>
  <c r="AD22" i="16"/>
  <c r="AH22" i="16"/>
  <c r="AE71" i="16"/>
  <c r="AG71" i="16" s="1"/>
  <c r="AH71" i="16"/>
  <c r="AD71" i="16"/>
  <c r="AE67" i="16"/>
  <c r="AG67" i="16" s="1"/>
  <c r="AH67" i="16"/>
  <c r="AD67" i="16"/>
  <c r="AE63" i="16"/>
  <c r="AG63" i="16" s="1"/>
  <c r="AH63" i="16"/>
  <c r="AD63" i="16"/>
  <c r="AE59" i="16"/>
  <c r="AG59" i="16" s="1"/>
  <c r="AH59" i="16"/>
  <c r="AD59" i="16"/>
  <c r="AE70" i="16"/>
  <c r="AG70" i="16" s="1"/>
  <c r="AH70" i="16"/>
  <c r="AD70" i="16"/>
  <c r="AE68" i="16"/>
  <c r="AG68" i="16" s="1"/>
  <c r="AH68" i="16"/>
  <c r="AD68" i="16"/>
  <c r="AE66" i="16"/>
  <c r="AG66" i="16" s="1"/>
  <c r="AH66" i="16"/>
  <c r="AD66" i="16"/>
  <c r="AE64" i="16"/>
  <c r="AG64" i="16" s="1"/>
  <c r="AH64" i="16"/>
  <c r="AD64" i="16"/>
  <c r="AE62" i="16"/>
  <c r="AG62" i="16" s="1"/>
  <c r="AH62" i="16"/>
  <c r="AD62" i="16"/>
  <c r="AE60" i="16"/>
  <c r="AG60" i="16" s="1"/>
  <c r="AH60" i="16"/>
  <c r="AD60" i="16"/>
  <c r="AE58" i="16"/>
  <c r="AG58" i="16" s="1"/>
  <c r="AH58" i="16"/>
  <c r="AD58" i="16"/>
  <c r="AH48" i="16"/>
  <c r="AE44" i="16"/>
  <c r="AG44" i="16" s="1"/>
  <c r="AD44" i="16"/>
  <c r="AH44" i="16"/>
  <c r="AE40" i="16"/>
  <c r="AG40" i="16" s="1"/>
  <c r="AD40" i="16"/>
  <c r="AH40" i="16"/>
  <c r="AE36" i="16"/>
  <c r="AG36" i="16" s="1"/>
  <c r="AD36" i="16"/>
  <c r="AH36" i="16"/>
  <c r="AE32" i="16"/>
  <c r="AG32" i="16" s="1"/>
  <c r="AD32" i="16"/>
  <c r="AH32" i="16"/>
  <c r="AE28" i="16"/>
  <c r="AG28" i="16" s="1"/>
  <c r="AD28" i="16"/>
  <c r="AH28" i="16"/>
  <c r="AE24" i="16"/>
  <c r="AG24" i="16" s="1"/>
  <c r="AD24" i="16"/>
  <c r="AH24" i="16"/>
  <c r="AF72" i="16"/>
  <c r="AG72" i="16" s="1"/>
  <c r="AI72" i="16"/>
  <c r="AG17" i="16"/>
  <c r="AD17" i="16"/>
  <c r="AJ54" i="16" l="1"/>
  <c r="AJ49" i="16"/>
  <c r="AJ64" i="16"/>
  <c r="AJ55" i="16"/>
  <c r="AJ50" i="16"/>
  <c r="AJ36" i="16"/>
  <c r="AJ51" i="16"/>
  <c r="AJ28" i="16"/>
  <c r="AJ23" i="16"/>
  <c r="AJ30" i="16"/>
  <c r="AJ19" i="16"/>
  <c r="AJ59" i="16"/>
  <c r="AJ68" i="16"/>
  <c r="AG55" i="16"/>
  <c r="AJ47" i="16"/>
  <c r="AJ57" i="16"/>
  <c r="AJ60" i="16"/>
  <c r="AJ71" i="16"/>
  <c r="AJ65" i="16"/>
  <c r="AJ42" i="16"/>
  <c r="AJ66" i="16"/>
  <c r="AJ39" i="16"/>
  <c r="AJ32" i="16"/>
  <c r="AG56" i="16"/>
  <c r="AG74" i="16"/>
  <c r="AJ37" i="16"/>
  <c r="AJ69" i="16"/>
  <c r="AJ20" i="16"/>
  <c r="AJ58" i="16"/>
  <c r="AJ22" i="16"/>
  <c r="AJ33" i="16"/>
  <c r="AG57" i="16"/>
  <c r="AJ43" i="16"/>
  <c r="AJ44" i="16"/>
  <c r="AJ67" i="16"/>
  <c r="AJ18" i="16"/>
  <c r="AJ29" i="16"/>
  <c r="AJ45" i="16"/>
  <c r="AJ61" i="16"/>
  <c r="AJ34" i="16"/>
  <c r="AJ35" i="16"/>
  <c r="AJ24" i="16"/>
  <c r="AJ40" i="16"/>
  <c r="AJ62" i="16"/>
  <c r="AJ70" i="16"/>
  <c r="AJ72" i="16"/>
  <c r="AJ63" i="16"/>
  <c r="AJ38" i="16"/>
  <c r="AJ31" i="16"/>
  <c r="AJ25" i="16"/>
  <c r="AJ41" i="16"/>
  <c r="AJ26" i="16"/>
  <c r="AJ56" i="16"/>
  <c r="AJ27" i="16"/>
  <c r="AG54" i="16"/>
  <c r="Q18" i="15" l="1"/>
  <c r="Q19" i="15"/>
  <c r="Q20" i="15"/>
  <c r="S20" i="15" s="1"/>
  <c r="Q21" i="15"/>
  <c r="AA21" i="15" s="1"/>
  <c r="AD21" i="15" s="1"/>
  <c r="Q22" i="15"/>
  <c r="Q23" i="15"/>
  <c r="Q24" i="15"/>
  <c r="S24" i="15" s="1"/>
  <c r="Q25" i="15"/>
  <c r="Q26" i="15"/>
  <c r="Q27" i="15"/>
  <c r="Q28" i="15"/>
  <c r="S28" i="15" s="1"/>
  <c r="Q29" i="15"/>
  <c r="S29" i="15" s="1"/>
  <c r="Q30" i="15"/>
  <c r="Q31" i="15"/>
  <c r="Q32" i="15"/>
  <c r="S32" i="15" s="1"/>
  <c r="Q33" i="15"/>
  <c r="Q34" i="15"/>
  <c r="Q35" i="15"/>
  <c r="Q36" i="15"/>
  <c r="S36" i="15" s="1"/>
  <c r="Q37" i="15"/>
  <c r="S37" i="15" s="1"/>
  <c r="Q38" i="15"/>
  <c r="Q39" i="15"/>
  <c r="Q40" i="15"/>
  <c r="S40" i="15" s="1"/>
  <c r="Q41" i="15"/>
  <c r="Q42" i="15"/>
  <c r="Q43" i="15"/>
  <c r="Q44" i="15"/>
  <c r="Q45" i="15"/>
  <c r="S45" i="15" s="1"/>
  <c r="Q46" i="15"/>
  <c r="Q47" i="15"/>
  <c r="Q48" i="15"/>
  <c r="Q49" i="15"/>
  <c r="AA49" i="15" s="1"/>
  <c r="AD49" i="15" s="1"/>
  <c r="Q50" i="15"/>
  <c r="Q51" i="15"/>
  <c r="Q52" i="15"/>
  <c r="S52" i="15" s="1"/>
  <c r="Q53" i="15"/>
  <c r="Q54" i="15"/>
  <c r="Q55" i="15"/>
  <c r="Q56" i="15"/>
  <c r="S56" i="15" s="1"/>
  <c r="Q57" i="15"/>
  <c r="S57" i="15" s="1"/>
  <c r="Q58" i="15"/>
  <c r="Q59" i="15"/>
  <c r="Q60" i="15"/>
  <c r="Q61" i="15"/>
  <c r="S61" i="15" s="1"/>
  <c r="Q62" i="15"/>
  <c r="Q63" i="15"/>
  <c r="Q64" i="15"/>
  <c r="Q65" i="15"/>
  <c r="S65" i="15" s="1"/>
  <c r="Q66" i="15"/>
  <c r="Q67" i="15"/>
  <c r="Q68" i="15"/>
  <c r="S68" i="15" s="1"/>
  <c r="Q69" i="15"/>
  <c r="Q70" i="15"/>
  <c r="Q71" i="15"/>
  <c r="Q72" i="15"/>
  <c r="AA72" i="15" s="1"/>
  <c r="Q73" i="15"/>
  <c r="AA73" i="15" s="1"/>
  <c r="Q74" i="15"/>
  <c r="P18" i="15"/>
  <c r="P19" i="15"/>
  <c r="P20" i="15"/>
  <c r="P21" i="15"/>
  <c r="Y21" i="15" s="1"/>
  <c r="P22" i="15"/>
  <c r="P23" i="15"/>
  <c r="P24" i="15"/>
  <c r="P25" i="15"/>
  <c r="Y25" i="15" s="1"/>
  <c r="P26" i="15"/>
  <c r="P27" i="15"/>
  <c r="P28" i="15"/>
  <c r="P29" i="15"/>
  <c r="Y29" i="15" s="1"/>
  <c r="P30" i="15"/>
  <c r="P31" i="15"/>
  <c r="P32" i="15"/>
  <c r="P33" i="15"/>
  <c r="Y33" i="15" s="1"/>
  <c r="P34" i="15"/>
  <c r="P35" i="15"/>
  <c r="P36" i="15"/>
  <c r="P37" i="15"/>
  <c r="Y37" i="15" s="1"/>
  <c r="P38" i="15"/>
  <c r="P39" i="15"/>
  <c r="P40" i="15"/>
  <c r="P41" i="15"/>
  <c r="Y41" i="15" s="1"/>
  <c r="P42" i="15"/>
  <c r="P43" i="15"/>
  <c r="P44" i="15"/>
  <c r="P45" i="15"/>
  <c r="Y45" i="15" s="1"/>
  <c r="P46" i="15"/>
  <c r="P47" i="15"/>
  <c r="P48" i="15"/>
  <c r="P49" i="15"/>
  <c r="Y49" i="15" s="1"/>
  <c r="P50" i="15"/>
  <c r="P51" i="15"/>
  <c r="P52" i="15"/>
  <c r="P53" i="15"/>
  <c r="Y53" i="15" s="1"/>
  <c r="P54" i="15"/>
  <c r="P55" i="15"/>
  <c r="P56" i="15"/>
  <c r="P57" i="15"/>
  <c r="Y57" i="15" s="1"/>
  <c r="P58" i="15"/>
  <c r="P59" i="15"/>
  <c r="P60" i="15"/>
  <c r="P61" i="15"/>
  <c r="Y61" i="15" s="1"/>
  <c r="P62" i="15"/>
  <c r="P63" i="15"/>
  <c r="P64" i="15"/>
  <c r="P65" i="15"/>
  <c r="Y65" i="15" s="1"/>
  <c r="P66" i="15"/>
  <c r="P67" i="15"/>
  <c r="P68" i="15"/>
  <c r="P69" i="15"/>
  <c r="Y69" i="15" s="1"/>
  <c r="P70" i="15"/>
  <c r="P71" i="15"/>
  <c r="P72" i="15"/>
  <c r="P73" i="15"/>
  <c r="Y73" i="15" s="1"/>
  <c r="P74" i="15"/>
  <c r="Y18" i="15"/>
  <c r="AM20" i="15"/>
  <c r="AN20" i="15" s="1"/>
  <c r="AM10" i="15"/>
  <c r="AM11" i="15"/>
  <c r="AM12" i="15"/>
  <c r="AM13" i="15"/>
  <c r="AN15" i="15" s="1"/>
  <c r="AM14" i="15"/>
  <c r="AM15" i="15"/>
  <c r="AM16" i="15"/>
  <c r="AM17" i="15"/>
  <c r="AN12" i="15" s="1"/>
  <c r="AM18" i="15"/>
  <c r="AM19" i="15"/>
  <c r="AM9" i="15"/>
  <c r="AN13" i="15" s="1"/>
  <c r="Y19" i="15"/>
  <c r="Y20" i="15"/>
  <c r="Y22" i="15"/>
  <c r="Y23" i="15"/>
  <c r="Y24" i="15"/>
  <c r="Y26" i="15"/>
  <c r="Y27" i="15"/>
  <c r="Y28" i="15"/>
  <c r="Y30" i="15"/>
  <c r="Y31" i="15"/>
  <c r="Y32" i="15"/>
  <c r="Y34" i="15"/>
  <c r="Y35" i="15"/>
  <c r="Y36" i="15"/>
  <c r="Y38" i="15"/>
  <c r="Y39" i="15"/>
  <c r="Y40" i="15"/>
  <c r="Y42" i="15"/>
  <c r="Y43" i="15"/>
  <c r="Y44" i="15"/>
  <c r="Y46" i="15"/>
  <c r="Y47" i="15"/>
  <c r="Y48" i="15"/>
  <c r="Y50" i="15"/>
  <c r="Y51" i="15"/>
  <c r="Y52" i="15"/>
  <c r="Y54" i="15"/>
  <c r="Y55" i="15"/>
  <c r="Y56" i="15"/>
  <c r="Y58" i="15"/>
  <c r="Y59" i="15"/>
  <c r="Y60" i="15"/>
  <c r="Y62" i="15"/>
  <c r="Y63" i="15"/>
  <c r="Y64" i="15"/>
  <c r="Y66" i="15"/>
  <c r="Y67" i="15"/>
  <c r="Y68" i="15"/>
  <c r="Y70" i="15"/>
  <c r="Y71" i="15"/>
  <c r="Y72" i="15"/>
  <c r="AF72" i="15" s="1"/>
  <c r="Y74" i="15"/>
  <c r="AF18" i="15"/>
  <c r="Z72" i="15"/>
  <c r="AC72" i="15"/>
  <c r="Z74" i="15"/>
  <c r="AB74" i="15" s="1"/>
  <c r="AA74" i="15"/>
  <c r="AC74" i="15"/>
  <c r="AD74" i="15"/>
  <c r="O72" i="15"/>
  <c r="R72" i="15"/>
  <c r="S72" i="15"/>
  <c r="T72" i="15"/>
  <c r="O73" i="15"/>
  <c r="T73" i="15"/>
  <c r="O74" i="15"/>
  <c r="S74" i="15"/>
  <c r="R74" i="15"/>
  <c r="T74" i="15"/>
  <c r="N72" i="15"/>
  <c r="N73" i="15"/>
  <c r="N74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18" i="15"/>
  <c r="P17" i="15"/>
  <c r="N17" i="4"/>
  <c r="S71" i="15"/>
  <c r="O71" i="15"/>
  <c r="N71" i="15"/>
  <c r="E71" i="15"/>
  <c r="B71" i="15"/>
  <c r="W70" i="15"/>
  <c r="V70" i="15"/>
  <c r="AA70" i="15"/>
  <c r="O70" i="15"/>
  <c r="N70" i="15"/>
  <c r="E70" i="15"/>
  <c r="B70" i="15"/>
  <c r="V69" i="15"/>
  <c r="S69" i="15"/>
  <c r="O69" i="15"/>
  <c r="N69" i="15"/>
  <c r="E69" i="15"/>
  <c r="B69" i="15"/>
  <c r="W69" i="15" s="1"/>
  <c r="O68" i="15"/>
  <c r="N68" i="15"/>
  <c r="E68" i="15"/>
  <c r="B68" i="15"/>
  <c r="S67" i="15"/>
  <c r="O67" i="15"/>
  <c r="N67" i="15"/>
  <c r="E67" i="15"/>
  <c r="B67" i="15"/>
  <c r="W66" i="15"/>
  <c r="V66" i="15"/>
  <c r="AA66" i="15"/>
  <c r="O66" i="15"/>
  <c r="N66" i="15"/>
  <c r="E66" i="15"/>
  <c r="X66" i="15" s="1"/>
  <c r="B66" i="15"/>
  <c r="V65" i="15"/>
  <c r="O65" i="15"/>
  <c r="N65" i="15"/>
  <c r="E65" i="15"/>
  <c r="B65" i="15"/>
  <c r="W65" i="15" s="1"/>
  <c r="S64" i="15"/>
  <c r="O64" i="15"/>
  <c r="N64" i="15"/>
  <c r="E64" i="15"/>
  <c r="B64" i="15"/>
  <c r="S63" i="15"/>
  <c r="O63" i="15"/>
  <c r="N63" i="15"/>
  <c r="E63" i="15"/>
  <c r="B63" i="15"/>
  <c r="W63" i="15" s="1"/>
  <c r="W62" i="15"/>
  <c r="V62" i="15"/>
  <c r="S62" i="15"/>
  <c r="O62" i="15"/>
  <c r="N62" i="15"/>
  <c r="E62" i="15"/>
  <c r="X62" i="15" s="1"/>
  <c r="B62" i="15"/>
  <c r="V61" i="15"/>
  <c r="O61" i="15"/>
  <c r="N61" i="15"/>
  <c r="E61" i="15"/>
  <c r="B61" i="15"/>
  <c r="W61" i="15" s="1"/>
  <c r="S60" i="15"/>
  <c r="O60" i="15"/>
  <c r="N60" i="15"/>
  <c r="E60" i="15"/>
  <c r="B60" i="15"/>
  <c r="S59" i="15"/>
  <c r="O59" i="15"/>
  <c r="N59" i="15"/>
  <c r="E59" i="15"/>
  <c r="B59" i="15"/>
  <c r="W58" i="15"/>
  <c r="V58" i="15"/>
  <c r="S58" i="15"/>
  <c r="O58" i="15"/>
  <c r="N58" i="15"/>
  <c r="E58" i="15"/>
  <c r="B58" i="15"/>
  <c r="V57" i="15"/>
  <c r="O57" i="15"/>
  <c r="N57" i="15"/>
  <c r="E57" i="15"/>
  <c r="B57" i="15"/>
  <c r="W57" i="15" s="1"/>
  <c r="O56" i="15"/>
  <c r="N56" i="15"/>
  <c r="E56" i="15"/>
  <c r="B56" i="15"/>
  <c r="S55" i="15"/>
  <c r="O55" i="15"/>
  <c r="N55" i="15"/>
  <c r="E55" i="15"/>
  <c r="B55" i="15"/>
  <c r="W54" i="15"/>
  <c r="V54" i="15"/>
  <c r="S54" i="15"/>
  <c r="O54" i="15"/>
  <c r="N54" i="15"/>
  <c r="E54" i="15"/>
  <c r="X54" i="15" s="1"/>
  <c r="B54" i="15"/>
  <c r="V53" i="15"/>
  <c r="S53" i="15"/>
  <c r="O53" i="15"/>
  <c r="N53" i="15"/>
  <c r="E53" i="15"/>
  <c r="B53" i="15"/>
  <c r="W53" i="15" s="1"/>
  <c r="O52" i="15"/>
  <c r="N52" i="15"/>
  <c r="E52" i="15"/>
  <c r="B52" i="15"/>
  <c r="S51" i="15"/>
  <c r="O51" i="15"/>
  <c r="N51" i="15"/>
  <c r="E51" i="15"/>
  <c r="B51" i="15"/>
  <c r="W51" i="15" s="1"/>
  <c r="W50" i="15"/>
  <c r="V50" i="15"/>
  <c r="S50" i="15"/>
  <c r="AA50" i="15"/>
  <c r="O50" i="15"/>
  <c r="N50" i="15"/>
  <c r="E50" i="15"/>
  <c r="B50" i="15"/>
  <c r="W49" i="15"/>
  <c r="V49" i="15"/>
  <c r="O49" i="15"/>
  <c r="N49" i="15"/>
  <c r="E49" i="15"/>
  <c r="B49" i="15"/>
  <c r="S48" i="15"/>
  <c r="O48" i="15"/>
  <c r="N48" i="15"/>
  <c r="E48" i="15"/>
  <c r="B48" i="15"/>
  <c r="S47" i="15"/>
  <c r="O47" i="15"/>
  <c r="N47" i="15"/>
  <c r="E47" i="15"/>
  <c r="B47" i="15"/>
  <c r="W46" i="15"/>
  <c r="V46" i="15"/>
  <c r="S46" i="15"/>
  <c r="O46" i="15"/>
  <c r="N46" i="15"/>
  <c r="E46" i="15"/>
  <c r="B46" i="15"/>
  <c r="W45" i="15"/>
  <c r="V45" i="15"/>
  <c r="O45" i="15"/>
  <c r="N45" i="15"/>
  <c r="E45" i="15"/>
  <c r="B45" i="15"/>
  <c r="S44" i="15"/>
  <c r="O44" i="15"/>
  <c r="N44" i="15"/>
  <c r="E44" i="15"/>
  <c r="B44" i="15"/>
  <c r="S43" i="15"/>
  <c r="O43" i="15"/>
  <c r="N43" i="15"/>
  <c r="E43" i="15"/>
  <c r="B43" i="15"/>
  <c r="S42" i="15"/>
  <c r="O42" i="15"/>
  <c r="N42" i="15"/>
  <c r="E42" i="15"/>
  <c r="B42" i="15"/>
  <c r="V42" i="15" s="1"/>
  <c r="W41" i="15"/>
  <c r="V41" i="15"/>
  <c r="S41" i="15"/>
  <c r="O41" i="15"/>
  <c r="N41" i="15"/>
  <c r="E41" i="15"/>
  <c r="B41" i="15"/>
  <c r="V40" i="15"/>
  <c r="O40" i="15"/>
  <c r="N40" i="15"/>
  <c r="E40" i="15"/>
  <c r="X40" i="15" s="1"/>
  <c r="B40" i="15"/>
  <c r="W40" i="15" s="1"/>
  <c r="S39" i="15"/>
  <c r="O39" i="15"/>
  <c r="N39" i="15"/>
  <c r="E39" i="15"/>
  <c r="B39" i="15"/>
  <c r="W38" i="15"/>
  <c r="V38" i="15"/>
  <c r="S38" i="15"/>
  <c r="O38" i="15"/>
  <c r="N38" i="15"/>
  <c r="E38" i="15"/>
  <c r="B38" i="15"/>
  <c r="W37" i="15"/>
  <c r="V37" i="15"/>
  <c r="O37" i="15"/>
  <c r="N37" i="15"/>
  <c r="E37" i="15"/>
  <c r="B37" i="15"/>
  <c r="O36" i="15"/>
  <c r="N36" i="15"/>
  <c r="E36" i="15"/>
  <c r="B36" i="15"/>
  <c r="W35" i="15"/>
  <c r="S35" i="15"/>
  <c r="O35" i="15"/>
  <c r="N35" i="15"/>
  <c r="E35" i="15"/>
  <c r="B35" i="15"/>
  <c r="V35" i="15" s="1"/>
  <c r="S34" i="15"/>
  <c r="O34" i="15"/>
  <c r="N34" i="15"/>
  <c r="E34" i="15"/>
  <c r="B34" i="15"/>
  <c r="W33" i="15"/>
  <c r="V33" i="15"/>
  <c r="S33" i="15"/>
  <c r="O33" i="15"/>
  <c r="N33" i="15"/>
  <c r="E33" i="15"/>
  <c r="B33" i="15"/>
  <c r="V32" i="15"/>
  <c r="O32" i="15"/>
  <c r="N32" i="15"/>
  <c r="E32" i="15"/>
  <c r="X32" i="15" s="1"/>
  <c r="B32" i="15"/>
  <c r="W32" i="15" s="1"/>
  <c r="W31" i="15"/>
  <c r="V31" i="15"/>
  <c r="AA31" i="15"/>
  <c r="O31" i="15"/>
  <c r="N31" i="15"/>
  <c r="E31" i="15"/>
  <c r="B31" i="15"/>
  <c r="V30" i="15"/>
  <c r="AA30" i="15"/>
  <c r="S30" i="15"/>
  <c r="O30" i="15"/>
  <c r="N30" i="15"/>
  <c r="E30" i="15"/>
  <c r="B30" i="15"/>
  <c r="W30" i="15" s="1"/>
  <c r="O29" i="15"/>
  <c r="N29" i="15"/>
  <c r="E29" i="15"/>
  <c r="B29" i="15"/>
  <c r="O28" i="15"/>
  <c r="N28" i="15"/>
  <c r="E28" i="15"/>
  <c r="B28" i="15"/>
  <c r="W27" i="15"/>
  <c r="V27" i="15"/>
  <c r="AA27" i="15"/>
  <c r="O27" i="15"/>
  <c r="N27" i="15"/>
  <c r="E27" i="15"/>
  <c r="B27" i="15"/>
  <c r="V26" i="15"/>
  <c r="S26" i="15"/>
  <c r="O26" i="15"/>
  <c r="N26" i="15"/>
  <c r="E26" i="15"/>
  <c r="B26" i="15"/>
  <c r="W26" i="15" s="1"/>
  <c r="S25" i="15"/>
  <c r="O25" i="15"/>
  <c r="N25" i="15"/>
  <c r="E25" i="15"/>
  <c r="B25" i="15"/>
  <c r="O24" i="15"/>
  <c r="N24" i="15"/>
  <c r="E24" i="15"/>
  <c r="B24" i="15"/>
  <c r="W23" i="15"/>
  <c r="V23" i="15"/>
  <c r="AA23" i="15"/>
  <c r="O23" i="15"/>
  <c r="N23" i="15"/>
  <c r="E23" i="15"/>
  <c r="X23" i="15" s="1"/>
  <c r="B23" i="15"/>
  <c r="V22" i="15"/>
  <c r="S22" i="15"/>
  <c r="O22" i="15"/>
  <c r="N22" i="15"/>
  <c r="E22" i="15"/>
  <c r="B22" i="15"/>
  <c r="W22" i="15" s="1"/>
  <c r="S21" i="15"/>
  <c r="O21" i="15"/>
  <c r="N21" i="15"/>
  <c r="E21" i="15"/>
  <c r="B21" i="15"/>
  <c r="O20" i="15"/>
  <c r="N20" i="15"/>
  <c r="E20" i="15"/>
  <c r="B20" i="15"/>
  <c r="AA19" i="15"/>
  <c r="W19" i="15"/>
  <c r="V19" i="15"/>
  <c r="S19" i="15"/>
  <c r="O19" i="15"/>
  <c r="N19" i="15"/>
  <c r="E19" i="15"/>
  <c r="X19" i="15" s="1"/>
  <c r="B19" i="15"/>
  <c r="V18" i="15"/>
  <c r="S18" i="15"/>
  <c r="O18" i="15"/>
  <c r="N18" i="15"/>
  <c r="E18" i="15"/>
  <c r="B18" i="15"/>
  <c r="W18" i="15" s="1"/>
  <c r="V17" i="15"/>
  <c r="Q17" i="15"/>
  <c r="S17" i="15" s="1"/>
  <c r="O17" i="15"/>
  <c r="N17" i="15"/>
  <c r="E17" i="15"/>
  <c r="B17" i="15"/>
  <c r="W17" i="15" s="1"/>
  <c r="V16" i="15"/>
  <c r="U16" i="15"/>
  <c r="E16" i="15"/>
  <c r="B16" i="15"/>
  <c r="W16" i="15" s="1"/>
  <c r="W15" i="15"/>
  <c r="V15" i="15"/>
  <c r="E15" i="15"/>
  <c r="B15" i="15"/>
  <c r="U15" i="15" s="1"/>
  <c r="E14" i="15"/>
  <c r="B14" i="15"/>
  <c r="W14" i="15" s="1"/>
  <c r="U13" i="15"/>
  <c r="E13" i="15"/>
  <c r="B13" i="15"/>
  <c r="W13" i="15" s="1"/>
  <c r="V12" i="15"/>
  <c r="U12" i="15"/>
  <c r="E12" i="15"/>
  <c r="B12" i="15"/>
  <c r="W12" i="15" s="1"/>
  <c r="W11" i="15"/>
  <c r="E11" i="15"/>
  <c r="B11" i="15"/>
  <c r="U11" i="15" s="1"/>
  <c r="W10" i="15"/>
  <c r="E10" i="15"/>
  <c r="B10" i="15"/>
  <c r="U9" i="15"/>
  <c r="E9" i="15"/>
  <c r="B9" i="15"/>
  <c r="W9" i="15" s="1"/>
  <c r="V8" i="15"/>
  <c r="U8" i="15"/>
  <c r="E8" i="15"/>
  <c r="B8" i="15"/>
  <c r="W8" i="15" s="1"/>
  <c r="V7" i="15"/>
  <c r="E7" i="15"/>
  <c r="B7" i="15"/>
  <c r="U7" i="15" s="1"/>
  <c r="E6" i="15"/>
  <c r="B6" i="15"/>
  <c r="W6" i="15" s="1"/>
  <c r="V5" i="15"/>
  <c r="U5" i="15"/>
  <c r="E5" i="15"/>
  <c r="B5" i="15"/>
  <c r="W5" i="15" s="1"/>
  <c r="O2" i="15"/>
  <c r="N2" i="15"/>
  <c r="T39" i="15" s="1"/>
  <c r="M2" i="15"/>
  <c r="L2" i="15"/>
  <c r="J2" i="15"/>
  <c r="H2" i="15"/>
  <c r="G2" i="15"/>
  <c r="F2" i="15"/>
  <c r="S30" i="13"/>
  <c r="AG73" i="15" l="1"/>
  <c r="AD73" i="15"/>
  <c r="AG74" i="15"/>
  <c r="AD72" i="15"/>
  <c r="AE72" i="15" s="1"/>
  <c r="S49" i="15"/>
  <c r="S73" i="15"/>
  <c r="AA68" i="15"/>
  <c r="AD68" i="15" s="1"/>
  <c r="AF73" i="15"/>
  <c r="AB73" i="15"/>
  <c r="R73" i="15"/>
  <c r="AE74" i="15"/>
  <c r="Z73" i="15"/>
  <c r="AN19" i="15"/>
  <c r="AN11" i="15"/>
  <c r="AN16" i="15"/>
  <c r="AN18" i="15"/>
  <c r="AN14" i="15"/>
  <c r="AN10" i="15"/>
  <c r="AN9" i="15"/>
  <c r="AN17" i="15"/>
  <c r="AC73" i="15"/>
  <c r="AE73" i="15" s="1"/>
  <c r="AB72" i="15"/>
  <c r="AF74" i="15"/>
  <c r="AH74" i="15"/>
  <c r="AA33" i="15"/>
  <c r="AD33" i="15" s="1"/>
  <c r="AD17" i="15"/>
  <c r="S70" i="15"/>
  <c r="S27" i="15"/>
  <c r="AG50" i="15"/>
  <c r="S66" i="15"/>
  <c r="AA38" i="15"/>
  <c r="AD38" i="15" s="1"/>
  <c r="AA54" i="15"/>
  <c r="AD54" i="15" s="1"/>
  <c r="AA58" i="15"/>
  <c r="AD58" i="15" s="1"/>
  <c r="AA62" i="15"/>
  <c r="AD62" i="15" s="1"/>
  <c r="AA18" i="15"/>
  <c r="AG18" i="15" s="1"/>
  <c r="S23" i="15"/>
  <c r="AA36" i="15"/>
  <c r="AD36" i="15" s="1"/>
  <c r="AA41" i="15"/>
  <c r="AD41" i="15" s="1"/>
  <c r="AG19" i="15"/>
  <c r="S31" i="15"/>
  <c r="AA37" i="15"/>
  <c r="AD37" i="15" s="1"/>
  <c r="Z23" i="15"/>
  <c r="AC23" i="15"/>
  <c r="Z71" i="15"/>
  <c r="X18" i="15"/>
  <c r="AC19" i="15"/>
  <c r="T21" i="15"/>
  <c r="R25" i="15"/>
  <c r="X46" i="15"/>
  <c r="X17" i="15"/>
  <c r="Z27" i="15"/>
  <c r="T32" i="15"/>
  <c r="X50" i="15"/>
  <c r="X58" i="15"/>
  <c r="T30" i="15"/>
  <c r="T33" i="15"/>
  <c r="T54" i="15"/>
  <c r="T23" i="15"/>
  <c r="T24" i="15"/>
  <c r="T64" i="15"/>
  <c r="R21" i="15"/>
  <c r="Z17" i="15"/>
  <c r="V20" i="15"/>
  <c r="W29" i="15"/>
  <c r="V29" i="15"/>
  <c r="R42" i="15"/>
  <c r="R66" i="15"/>
  <c r="T17" i="15"/>
  <c r="T18" i="15"/>
  <c r="AD19" i="15"/>
  <c r="V24" i="15"/>
  <c r="Z24" i="15"/>
  <c r="R24" i="15"/>
  <c r="W24" i="15"/>
  <c r="T25" i="15"/>
  <c r="T27" i="15"/>
  <c r="T28" i="15"/>
  <c r="AD30" i="15"/>
  <c r="R43" i="15"/>
  <c r="T36" i="15"/>
  <c r="T40" i="15"/>
  <c r="T41" i="15"/>
  <c r="AA45" i="15"/>
  <c r="Z20" i="15"/>
  <c r="R20" i="15"/>
  <c r="X27" i="15"/>
  <c r="R46" i="15"/>
  <c r="R40" i="15"/>
  <c r="AA48" i="15"/>
  <c r="R64" i="15"/>
  <c r="X64" i="15"/>
  <c r="T71" i="15"/>
  <c r="T68" i="15"/>
  <c r="T63" i="15"/>
  <c r="T51" i="15"/>
  <c r="T48" i="15"/>
  <c r="T60" i="15"/>
  <c r="T55" i="15"/>
  <c r="T67" i="15"/>
  <c r="T56" i="15"/>
  <c r="T47" i="15"/>
  <c r="T44" i="15"/>
  <c r="T35" i="15"/>
  <c r="W7" i="15"/>
  <c r="V10" i="15"/>
  <c r="U10" i="15"/>
  <c r="R19" i="15"/>
  <c r="W21" i="15"/>
  <c r="X21" i="15" s="1"/>
  <c r="V21" i="15"/>
  <c r="Z21" i="15" s="1"/>
  <c r="T22" i="15"/>
  <c r="AA22" i="15"/>
  <c r="AD23" i="15"/>
  <c r="X24" i="15"/>
  <c r="AA25" i="15"/>
  <c r="V28" i="15"/>
  <c r="Z28" i="15"/>
  <c r="R28" i="15"/>
  <c r="W28" i="15"/>
  <c r="T29" i="15"/>
  <c r="T31" i="15"/>
  <c r="T34" i="15"/>
  <c r="AG37" i="15"/>
  <c r="T38" i="15"/>
  <c r="V39" i="15"/>
  <c r="W39" i="15"/>
  <c r="Z39" i="15"/>
  <c r="R39" i="15"/>
  <c r="X39" i="15"/>
  <c r="W44" i="15"/>
  <c r="V44" i="15"/>
  <c r="T45" i="15"/>
  <c r="W48" i="15"/>
  <c r="X48" i="15" s="1"/>
  <c r="V48" i="15"/>
  <c r="Z48" i="15"/>
  <c r="R48" i="15"/>
  <c r="T49" i="15"/>
  <c r="AD50" i="15"/>
  <c r="V6" i="15"/>
  <c r="U6" i="15"/>
  <c r="V14" i="15"/>
  <c r="U14" i="15"/>
  <c r="R17" i="15"/>
  <c r="W20" i="15"/>
  <c r="X20" i="15" s="1"/>
  <c r="R27" i="15"/>
  <c r="W42" i="15"/>
  <c r="X42" i="15" s="1"/>
  <c r="AA52" i="15"/>
  <c r="Z66" i="15"/>
  <c r="E2" i="15"/>
  <c r="H1" i="15" s="1"/>
  <c r="V11" i="15"/>
  <c r="T19" i="15"/>
  <c r="Z19" i="15"/>
  <c r="AB19" i="15" s="1"/>
  <c r="T20" i="15"/>
  <c r="R23" i="15"/>
  <c r="W25" i="15"/>
  <c r="X25" i="15" s="1"/>
  <c r="V25" i="15"/>
  <c r="T26" i="15"/>
  <c r="AA26" i="15"/>
  <c r="AD27" i="15"/>
  <c r="X28" i="15"/>
  <c r="AD31" i="15"/>
  <c r="AG31" i="15"/>
  <c r="R32" i="15"/>
  <c r="W34" i="15"/>
  <c r="V34" i="15"/>
  <c r="W36" i="15"/>
  <c r="X36" i="15" s="1"/>
  <c r="V36" i="15"/>
  <c r="Z36" i="15" s="1"/>
  <c r="R36" i="15"/>
  <c r="T42" i="15"/>
  <c r="T43" i="15"/>
  <c r="AA46" i="15"/>
  <c r="T50" i="15"/>
  <c r="V51" i="15"/>
  <c r="R51" i="15"/>
  <c r="X51" i="15"/>
  <c r="T52" i="15"/>
  <c r="T59" i="15"/>
  <c r="V63" i="15"/>
  <c r="R63" i="15"/>
  <c r="X63" i="15"/>
  <c r="V9" i="15"/>
  <c r="V13" i="15"/>
  <c r="T37" i="15"/>
  <c r="V43" i="15"/>
  <c r="Z43" i="15"/>
  <c r="W43" i="15"/>
  <c r="X43" i="15" s="1"/>
  <c r="W52" i="15"/>
  <c r="V52" i="15"/>
  <c r="T53" i="15"/>
  <c r="V55" i="15"/>
  <c r="Z55" i="15"/>
  <c r="R55" i="15"/>
  <c r="X55" i="15"/>
  <c r="W55" i="15"/>
  <c r="R58" i="15"/>
  <c r="T62" i="15"/>
  <c r="X70" i="15"/>
  <c r="Z70" i="15"/>
  <c r="R70" i="15"/>
  <c r="AD70" i="15"/>
  <c r="X53" i="15"/>
  <c r="R53" i="15"/>
  <c r="V59" i="15"/>
  <c r="Z59" i="15"/>
  <c r="R59" i="15"/>
  <c r="X59" i="15"/>
  <c r="W59" i="15"/>
  <c r="R60" i="15"/>
  <c r="R62" i="15"/>
  <c r="Z62" i="15"/>
  <c r="T66" i="15"/>
  <c r="AD66" i="15"/>
  <c r="AG38" i="15"/>
  <c r="T46" i="15"/>
  <c r="V47" i="15"/>
  <c r="W47" i="15"/>
  <c r="R54" i="15"/>
  <c r="Z54" i="15"/>
  <c r="T58" i="15"/>
  <c r="V67" i="15"/>
  <c r="Z67" i="15"/>
  <c r="R67" i="15"/>
  <c r="W67" i="15"/>
  <c r="X67" i="15" s="1"/>
  <c r="T70" i="15"/>
  <c r="AA56" i="15"/>
  <c r="AA60" i="15"/>
  <c r="AA64" i="15"/>
  <c r="V71" i="15"/>
  <c r="W71" i="15"/>
  <c r="X71" i="15" s="1"/>
  <c r="R71" i="15"/>
  <c r="W56" i="15"/>
  <c r="V56" i="15"/>
  <c r="T57" i="15"/>
  <c r="AA57" i="15"/>
  <c r="W60" i="15"/>
  <c r="X60" i="15" s="1"/>
  <c r="V60" i="15"/>
  <c r="Z60" i="15" s="1"/>
  <c r="T61" i="15"/>
  <c r="AA61" i="15"/>
  <c r="W64" i="15"/>
  <c r="V64" i="15"/>
  <c r="Z64" i="15" s="1"/>
  <c r="T65" i="15"/>
  <c r="AA65" i="15"/>
  <c r="W68" i="15"/>
  <c r="V68" i="15"/>
  <c r="T69" i="15"/>
  <c r="AA69" i="15"/>
  <c r="AG70" i="15" s="1"/>
  <c r="AG11" i="13"/>
  <c r="AG12" i="13"/>
  <c r="AG13" i="13"/>
  <c r="AG14" i="13"/>
  <c r="AG15" i="13"/>
  <c r="AG16" i="13"/>
  <c r="AG17" i="13"/>
  <c r="AG18" i="13"/>
  <c r="AG19" i="13"/>
  <c r="AG20" i="13"/>
  <c r="AG21" i="13"/>
  <c r="AG10" i="13"/>
  <c r="AF11" i="13"/>
  <c r="AF12" i="13"/>
  <c r="AF13" i="13"/>
  <c r="AF14" i="13"/>
  <c r="AF15" i="13"/>
  <c r="AF16" i="13"/>
  <c r="AF17" i="13"/>
  <c r="AF18" i="13"/>
  <c r="AF19" i="13"/>
  <c r="AF20" i="13"/>
  <c r="AF21" i="13"/>
  <c r="AF10" i="13"/>
  <c r="R18" i="13"/>
  <c r="D70" i="6"/>
  <c r="D69" i="6"/>
  <c r="D68" i="6"/>
  <c r="D67" i="6"/>
  <c r="D66" i="6"/>
  <c r="D65" i="6"/>
  <c r="D64" i="6"/>
  <c r="D63" i="6"/>
  <c r="D62" i="6"/>
  <c r="D61" i="6"/>
  <c r="D60" i="6"/>
  <c r="D59" i="6"/>
  <c r="AG58" i="15" l="1"/>
  <c r="AH73" i="15"/>
  <c r="AG62" i="15"/>
  <c r="AD18" i="15"/>
  <c r="AB23" i="15"/>
  <c r="Z58" i="15"/>
  <c r="AB58" i="15" s="1"/>
  <c r="Z50" i="15"/>
  <c r="AB50" i="15" s="1"/>
  <c r="AC18" i="15"/>
  <c r="Z46" i="15"/>
  <c r="R50" i="15"/>
  <c r="AC46" i="15"/>
  <c r="Z25" i="15"/>
  <c r="AC25" i="15"/>
  <c r="Z18" i="15"/>
  <c r="R18" i="15"/>
  <c r="AC31" i="15"/>
  <c r="AE31" i="15" s="1"/>
  <c r="AF31" i="15"/>
  <c r="AC45" i="15"/>
  <c r="AC33" i="15"/>
  <c r="AE33" i="15" s="1"/>
  <c r="AC70" i="15"/>
  <c r="AE70" i="15" s="1"/>
  <c r="AB70" i="15"/>
  <c r="AC54" i="15"/>
  <c r="AE54" i="15" s="1"/>
  <c r="AB54" i="15"/>
  <c r="Z68" i="15"/>
  <c r="R68" i="15"/>
  <c r="X68" i="15"/>
  <c r="AA47" i="15"/>
  <c r="AG48" i="15" s="1"/>
  <c r="Z52" i="15"/>
  <c r="R52" i="15"/>
  <c r="X52" i="15"/>
  <c r="Z44" i="15"/>
  <c r="R44" i="15"/>
  <c r="X44" i="15"/>
  <c r="AC30" i="15"/>
  <c r="AE30" i="15" s="1"/>
  <c r="X49" i="15"/>
  <c r="Z49" i="15"/>
  <c r="AF50" i="15"/>
  <c r="R49" i="15"/>
  <c r="AD69" i="15"/>
  <c r="AG69" i="15"/>
  <c r="AA53" i="15"/>
  <c r="AF54" i="15"/>
  <c r="X65" i="15"/>
  <c r="Z65" i="15"/>
  <c r="R65" i="15"/>
  <c r="X57" i="15"/>
  <c r="Z57" i="15"/>
  <c r="R57" i="15"/>
  <c r="AA67" i="15"/>
  <c r="AA40" i="15"/>
  <c r="AA32" i="15"/>
  <c r="AF33" i="15"/>
  <c r="Z53" i="15"/>
  <c r="X34" i="15"/>
  <c r="R34" i="15"/>
  <c r="Z34" i="15"/>
  <c r="AC17" i="15"/>
  <c r="AE17" i="15" s="1"/>
  <c r="Z40" i="15"/>
  <c r="AA44" i="15"/>
  <c r="AG45" i="15" s="1"/>
  <c r="AF45" i="15"/>
  <c r="AA39" i="15"/>
  <c r="AA28" i="15"/>
  <c r="Z38" i="15"/>
  <c r="AB38" i="15" s="1"/>
  <c r="X38" i="15"/>
  <c r="R38" i="15"/>
  <c r="Z29" i="15"/>
  <c r="R29" i="15"/>
  <c r="X29" i="15"/>
  <c r="Z35" i="15"/>
  <c r="R35" i="15"/>
  <c r="X35" i="15"/>
  <c r="AA24" i="15"/>
  <c r="AG25" i="15" s="1"/>
  <c r="AF21" i="15"/>
  <c r="AA20" i="15"/>
  <c r="AD57" i="15"/>
  <c r="AG57" i="15"/>
  <c r="X69" i="15"/>
  <c r="Z69" i="15"/>
  <c r="R69" i="15"/>
  <c r="X41" i="15"/>
  <c r="R41" i="15"/>
  <c r="Z41" i="15"/>
  <c r="AC50" i="15"/>
  <c r="AE50" i="15" s="1"/>
  <c r="AC38" i="15"/>
  <c r="AE38" i="15" s="1"/>
  <c r="AF38" i="15"/>
  <c r="AA51" i="15"/>
  <c r="AD48" i="15"/>
  <c r="AG49" i="15"/>
  <c r="AC66" i="15"/>
  <c r="AE66" i="15" s="1"/>
  <c r="AF66" i="15"/>
  <c r="AB66" i="15"/>
  <c r="AD65" i="15"/>
  <c r="AG65" i="15"/>
  <c r="AC62" i="15"/>
  <c r="AE62" i="15" s="1"/>
  <c r="AB62" i="15"/>
  <c r="AA71" i="15"/>
  <c r="AG72" i="15" s="1"/>
  <c r="AD64" i="15"/>
  <c r="AD56" i="15"/>
  <c r="AF60" i="15"/>
  <c r="AA59" i="15"/>
  <c r="AG60" i="15" s="1"/>
  <c r="Z56" i="15"/>
  <c r="R56" i="15"/>
  <c r="X56" i="15"/>
  <c r="AA43" i="15"/>
  <c r="X31" i="15"/>
  <c r="Z31" i="15"/>
  <c r="AB31" i="15" s="1"/>
  <c r="R31" i="15"/>
  <c r="Z32" i="15"/>
  <c r="X30" i="15"/>
  <c r="Z30" i="15"/>
  <c r="AB30" i="15" s="1"/>
  <c r="R30" i="15"/>
  <c r="AD26" i="15"/>
  <c r="AG26" i="15"/>
  <c r="AD52" i="15"/>
  <c r="AG52" i="15"/>
  <c r="X26" i="15"/>
  <c r="Z26" i="15"/>
  <c r="R26" i="15"/>
  <c r="AF27" i="15"/>
  <c r="AD22" i="15"/>
  <c r="AG22" i="15"/>
  <c r="AF19" i="15"/>
  <c r="AD45" i="15"/>
  <c r="Z47" i="15"/>
  <c r="R47" i="15"/>
  <c r="X47" i="15"/>
  <c r="AE23" i="15"/>
  <c r="X37" i="15"/>
  <c r="Z37" i="15"/>
  <c r="AB37" i="15" s="1"/>
  <c r="R37" i="15"/>
  <c r="AD60" i="15"/>
  <c r="X33" i="15"/>
  <c r="R33" i="15"/>
  <c r="Z33" i="15"/>
  <c r="AB33" i="15" s="1"/>
  <c r="AA63" i="15"/>
  <c r="AB21" i="15"/>
  <c r="AC21" i="15"/>
  <c r="AE21" i="15" s="1"/>
  <c r="AA42" i="15"/>
  <c r="AC27" i="15"/>
  <c r="AE27" i="15" s="1"/>
  <c r="AB27" i="15"/>
  <c r="AG61" i="15"/>
  <c r="AD61" i="15"/>
  <c r="AC58" i="15"/>
  <c r="AE58" i="15" s="1"/>
  <c r="AF58" i="15"/>
  <c r="X61" i="15"/>
  <c r="Z61" i="15"/>
  <c r="R61" i="15"/>
  <c r="AC60" i="15"/>
  <c r="AB60" i="15"/>
  <c r="X45" i="15"/>
  <c r="R45" i="15"/>
  <c r="Z45" i="15"/>
  <c r="AB45" i="15" s="1"/>
  <c r="AA35" i="15"/>
  <c r="AG66" i="15"/>
  <c r="AA55" i="15"/>
  <c r="Z63" i="15"/>
  <c r="Z51" i="15"/>
  <c r="AG46" i="15"/>
  <c r="AD46" i="15"/>
  <c r="AC36" i="15"/>
  <c r="AE36" i="15" s="1"/>
  <c r="AB36" i="15"/>
  <c r="AA34" i="15"/>
  <c r="AA29" i="15"/>
  <c r="AF30" i="15"/>
  <c r="F1" i="15"/>
  <c r="E1" i="15"/>
  <c r="AG27" i="15"/>
  <c r="AD25" i="15"/>
  <c r="AF64" i="15"/>
  <c r="AC64" i="15"/>
  <c r="AE64" i="15" s="1"/>
  <c r="AB64" i="15"/>
  <c r="AB48" i="15"/>
  <c r="AF48" i="15"/>
  <c r="AC48" i="15"/>
  <c r="AE19" i="15"/>
  <c r="Z42" i="15"/>
  <c r="AF37" i="15"/>
  <c r="AC37" i="15"/>
  <c r="AE37" i="15" s="1"/>
  <c r="AG23" i="15"/>
  <c r="X22" i="15"/>
  <c r="Z22" i="15"/>
  <c r="R22" i="15"/>
  <c r="G1" i="15"/>
  <c r="AE18" i="15" l="1"/>
  <c r="AE48" i="15"/>
  <c r="AF46" i="15"/>
  <c r="AB46" i="15"/>
  <c r="AH46" i="15" s="1"/>
  <c r="AF25" i="15"/>
  <c r="AB18" i="15"/>
  <c r="AH19" i="15" s="1"/>
  <c r="AH37" i="15"/>
  <c r="AH31" i="15"/>
  <c r="AB25" i="15"/>
  <c r="AE60" i="15"/>
  <c r="AH38" i="15"/>
  <c r="AF35" i="15"/>
  <c r="AB35" i="15"/>
  <c r="AH36" i="15" s="1"/>
  <c r="AC35" i="15"/>
  <c r="AF61" i="15"/>
  <c r="AB61" i="15"/>
  <c r="AH61" i="15" s="1"/>
  <c r="AC61" i="15"/>
  <c r="AE61" i="15" s="1"/>
  <c r="AC43" i="15"/>
  <c r="AF43" i="15"/>
  <c r="AB43" i="15"/>
  <c r="AD39" i="15"/>
  <c r="AG39" i="15"/>
  <c r="AF68" i="15"/>
  <c r="AC68" i="15"/>
  <c r="AE68" i="15" s="1"/>
  <c r="AB68" i="15"/>
  <c r="AF22" i="15"/>
  <c r="AB22" i="15"/>
  <c r="AC22" i="15"/>
  <c r="AE22" i="15" s="1"/>
  <c r="AF23" i="15"/>
  <c r="AD35" i="15"/>
  <c r="AG35" i="15"/>
  <c r="AG36" i="15"/>
  <c r="AC42" i="15"/>
  <c r="AF42" i="15"/>
  <c r="AB42" i="15"/>
  <c r="AC51" i="15"/>
  <c r="AB51" i="15"/>
  <c r="AH51" i="15" s="1"/>
  <c r="AF51" i="15"/>
  <c r="AD20" i="15"/>
  <c r="AG20" i="15"/>
  <c r="AG21" i="15"/>
  <c r="AF52" i="15"/>
  <c r="AC52" i="15"/>
  <c r="AE52" i="15" s="1"/>
  <c r="AB52" i="15"/>
  <c r="AD32" i="15"/>
  <c r="AG32" i="15"/>
  <c r="AG33" i="15"/>
  <c r="AC29" i="15"/>
  <c r="AB29" i="15"/>
  <c r="AH30" i="15" s="1"/>
  <c r="AF29" i="15"/>
  <c r="AF36" i="15"/>
  <c r="AC55" i="15"/>
  <c r="AF55" i="15"/>
  <c r="AB55" i="15"/>
  <c r="AH55" i="15" s="1"/>
  <c r="AC63" i="15"/>
  <c r="AF63" i="15"/>
  <c r="AB63" i="15"/>
  <c r="AH63" i="15" s="1"/>
  <c r="AC59" i="15"/>
  <c r="AF59" i="15"/>
  <c r="AB59" i="15"/>
  <c r="AH59" i="15" s="1"/>
  <c r="AF62" i="15"/>
  <c r="AC20" i="15"/>
  <c r="AB20" i="15"/>
  <c r="AH20" i="15" s="1"/>
  <c r="AF20" i="15"/>
  <c r="AD28" i="15"/>
  <c r="AG28" i="15"/>
  <c r="AC44" i="15"/>
  <c r="AB44" i="15"/>
  <c r="AF44" i="15"/>
  <c r="AF40" i="15"/>
  <c r="AB40" i="15"/>
  <c r="AC40" i="15"/>
  <c r="AF57" i="15"/>
  <c r="AB57" i="15"/>
  <c r="AH58" i="15" s="1"/>
  <c r="AC57" i="15"/>
  <c r="AE57" i="15" s="1"/>
  <c r="AF65" i="15"/>
  <c r="AB65" i="15"/>
  <c r="AH65" i="15" s="1"/>
  <c r="AC65" i="15"/>
  <c r="AE65" i="15" s="1"/>
  <c r="AF53" i="15"/>
  <c r="AB53" i="15"/>
  <c r="AH53" i="15" s="1"/>
  <c r="AC53" i="15"/>
  <c r="AH18" i="15"/>
  <c r="AE46" i="15"/>
  <c r="AD47" i="15"/>
  <c r="AG47" i="15"/>
  <c r="AE45" i="15"/>
  <c r="AG34" i="15"/>
  <c r="AD34" i="15"/>
  <c r="AG42" i="15"/>
  <c r="AD42" i="15"/>
  <c r="AF26" i="15"/>
  <c r="AB26" i="15"/>
  <c r="AH27" i="15" s="1"/>
  <c r="AC26" i="15"/>
  <c r="AE26" i="15" s="1"/>
  <c r="AC71" i="15"/>
  <c r="AF71" i="15"/>
  <c r="AB71" i="15"/>
  <c r="AD51" i="15"/>
  <c r="AG51" i="15"/>
  <c r="AF69" i="15"/>
  <c r="AB69" i="15"/>
  <c r="AC69" i="15"/>
  <c r="AE69" i="15" s="1"/>
  <c r="AC24" i="15"/>
  <c r="AB24" i="15"/>
  <c r="AH24" i="15" s="1"/>
  <c r="AF24" i="15"/>
  <c r="AF32" i="15"/>
  <c r="AC32" i="15"/>
  <c r="AB32" i="15"/>
  <c r="AH32" i="15" s="1"/>
  <c r="AD67" i="15"/>
  <c r="AG67" i="15"/>
  <c r="AG68" i="15"/>
  <c r="AF49" i="15"/>
  <c r="AB49" i="15"/>
  <c r="AH49" i="15" s="1"/>
  <c r="AC49" i="15"/>
  <c r="AE49" i="15" s="1"/>
  <c r="AF70" i="15"/>
  <c r="AC34" i="15"/>
  <c r="AB34" i="15"/>
  <c r="AH34" i="15" s="1"/>
  <c r="AF34" i="15"/>
  <c r="AD55" i="15"/>
  <c r="AG55" i="15"/>
  <c r="AD63" i="15"/>
  <c r="AG63" i="15"/>
  <c r="AF56" i="15"/>
  <c r="AC56" i="15"/>
  <c r="AE56" i="15" s="1"/>
  <c r="AB56" i="15"/>
  <c r="AH56" i="15" s="1"/>
  <c r="AD59" i="15"/>
  <c r="AG59" i="15"/>
  <c r="AG64" i="15"/>
  <c r="AF41" i="15"/>
  <c r="AB41" i="15"/>
  <c r="AC41" i="15"/>
  <c r="AE41" i="15" s="1"/>
  <c r="AC39" i="15"/>
  <c r="AB39" i="15"/>
  <c r="AH39" i="15" s="1"/>
  <c r="AF39" i="15"/>
  <c r="AC67" i="15"/>
  <c r="AF67" i="15"/>
  <c r="AB67" i="15"/>
  <c r="AH67" i="15" s="1"/>
  <c r="AD29" i="15"/>
  <c r="AG29" i="15"/>
  <c r="AG30" i="15"/>
  <c r="AD43" i="15"/>
  <c r="AG43" i="15"/>
  <c r="AG56" i="15"/>
  <c r="AD71" i="15"/>
  <c r="AG71" i="15"/>
  <c r="AE25" i="15"/>
  <c r="AD24" i="15"/>
  <c r="AG24" i="15"/>
  <c r="AC28" i="15"/>
  <c r="AE28" i="15" s="1"/>
  <c r="AF28" i="15"/>
  <c r="AB28" i="15"/>
  <c r="AH28" i="15" s="1"/>
  <c r="AD44" i="15"/>
  <c r="AG44" i="15"/>
  <c r="AD40" i="15"/>
  <c r="AG40" i="15"/>
  <c r="AG41" i="15"/>
  <c r="AG53" i="15"/>
  <c r="AD53" i="15"/>
  <c r="AG54" i="15"/>
  <c r="AC47" i="15"/>
  <c r="AB47" i="15"/>
  <c r="AF47" i="15"/>
  <c r="AH71" i="15" l="1"/>
  <c r="AH72" i="15"/>
  <c r="AH52" i="15"/>
  <c r="AH69" i="15"/>
  <c r="AH70" i="15"/>
  <c r="AH50" i="15"/>
  <c r="AH47" i="15"/>
  <c r="AH26" i="15"/>
  <c r="AE20" i="15"/>
  <c r="AH60" i="15"/>
  <c r="AE47" i="15"/>
  <c r="AE34" i="15"/>
  <c r="AH44" i="15"/>
  <c r="AH54" i="15"/>
  <c r="AE71" i="15"/>
  <c r="AH48" i="15"/>
  <c r="AH40" i="15"/>
  <c r="AH42" i="15"/>
  <c r="AE39" i="15"/>
  <c r="AE32" i="15"/>
  <c r="AE44" i="15"/>
  <c r="AE67" i="15"/>
  <c r="AH57" i="15"/>
  <c r="AE55" i="15"/>
  <c r="AE29" i="15"/>
  <c r="AE43" i="15"/>
  <c r="AH22" i="15"/>
  <c r="AH23" i="15"/>
  <c r="AH41" i="15"/>
  <c r="AE53" i="15"/>
  <c r="AH25" i="15"/>
  <c r="AE63" i="15"/>
  <c r="AH64" i="15"/>
  <c r="AE51" i="15"/>
  <c r="AE42" i="15"/>
  <c r="AH68" i="15"/>
  <c r="AH21" i="15"/>
  <c r="AE35" i="15"/>
  <c r="AH33" i="15"/>
  <c r="AE24" i="15"/>
  <c r="AH29" i="15"/>
  <c r="AE40" i="15"/>
  <c r="AH66" i="15"/>
  <c r="AE59" i="15"/>
  <c r="AH62" i="15"/>
  <c r="AH43" i="15"/>
  <c r="AH35" i="15"/>
  <c r="AH45" i="15"/>
  <c r="AB85" i="13" l="1"/>
  <c r="AC85" i="13"/>
  <c r="T86" i="13"/>
  <c r="W86" i="13" s="1"/>
  <c r="AB86" i="13"/>
  <c r="AC86" i="13"/>
  <c r="AB87" i="13"/>
  <c r="AC87" i="13"/>
  <c r="R85" i="13"/>
  <c r="R86" i="13"/>
  <c r="R87" i="13"/>
  <c r="Q85" i="13"/>
  <c r="P87" i="13"/>
  <c r="O85" i="13"/>
  <c r="T85" i="13" s="1"/>
  <c r="O86" i="13"/>
  <c r="Q86" i="13" s="1"/>
  <c r="O87" i="13"/>
  <c r="T87" i="13" s="1"/>
  <c r="N85" i="13"/>
  <c r="S85" i="13" s="1"/>
  <c r="N86" i="13"/>
  <c r="S86" i="13" s="1"/>
  <c r="N87" i="13"/>
  <c r="S87" i="13" s="1"/>
  <c r="V87" i="13" s="1"/>
  <c r="M85" i="13"/>
  <c r="M86" i="13"/>
  <c r="M87" i="13"/>
  <c r="L85" i="13"/>
  <c r="L86" i="13"/>
  <c r="L87" i="13"/>
  <c r="Y87" i="13" l="1"/>
  <c r="V85" i="13"/>
  <c r="U87" i="13"/>
  <c r="P86" i="13"/>
  <c r="P85" i="13"/>
  <c r="W85" i="13"/>
  <c r="U85" i="13"/>
  <c r="X85" i="13"/>
  <c r="Q87" i="13"/>
  <c r="Z86" i="13"/>
  <c r="AA87" i="13"/>
  <c r="X87" i="13"/>
  <c r="W87" i="13"/>
  <c r="V86" i="13"/>
  <c r="X86" i="13" s="1"/>
  <c r="Z87" i="13"/>
  <c r="Y86" i="13"/>
  <c r="U86" i="13"/>
  <c r="AC84" i="13"/>
  <c r="AB84" i="13"/>
  <c r="R84" i="13"/>
  <c r="O84" i="13"/>
  <c r="Q84" i="13" s="1"/>
  <c r="N84" i="13"/>
  <c r="P84" i="13" s="1"/>
  <c r="M84" i="13"/>
  <c r="L84" i="13"/>
  <c r="AC83" i="13"/>
  <c r="AB83" i="13"/>
  <c r="R83" i="13"/>
  <c r="P83" i="13"/>
  <c r="O83" i="13"/>
  <c r="Q83" i="13" s="1"/>
  <c r="N83" i="13"/>
  <c r="S83" i="13" s="1"/>
  <c r="V83" i="13" s="1"/>
  <c r="M83" i="13"/>
  <c r="L83" i="13"/>
  <c r="AC82" i="13"/>
  <c r="AB82" i="13"/>
  <c r="R82" i="13"/>
  <c r="O82" i="13"/>
  <c r="Q82" i="13" s="1"/>
  <c r="N82" i="13"/>
  <c r="P82" i="13" s="1"/>
  <c r="M82" i="13"/>
  <c r="L82" i="13"/>
  <c r="AC81" i="13"/>
  <c r="AB81" i="13"/>
  <c r="R81" i="13"/>
  <c r="O81" i="13"/>
  <c r="T81" i="13" s="1"/>
  <c r="N81" i="13"/>
  <c r="P81" i="13" s="1"/>
  <c r="M81" i="13"/>
  <c r="L81" i="13"/>
  <c r="AC80" i="13"/>
  <c r="AB80" i="13"/>
  <c r="R80" i="13"/>
  <c r="O80" i="13"/>
  <c r="Q80" i="13" s="1"/>
  <c r="N80" i="13"/>
  <c r="P80" i="13" s="1"/>
  <c r="M80" i="13"/>
  <c r="L80" i="13"/>
  <c r="AC79" i="13"/>
  <c r="AB79" i="13"/>
  <c r="R79" i="13"/>
  <c r="O79" i="13"/>
  <c r="T79" i="13" s="1"/>
  <c r="N79" i="13"/>
  <c r="P79" i="13" s="1"/>
  <c r="M79" i="13"/>
  <c r="L79" i="13"/>
  <c r="AC78" i="13"/>
  <c r="AB78" i="13"/>
  <c r="R78" i="13"/>
  <c r="O78" i="13"/>
  <c r="Q78" i="13" s="1"/>
  <c r="N78" i="13"/>
  <c r="M78" i="13"/>
  <c r="L78" i="13"/>
  <c r="AC77" i="13"/>
  <c r="AB77" i="13"/>
  <c r="R77" i="13"/>
  <c r="O77" i="13"/>
  <c r="T77" i="13" s="1"/>
  <c r="N77" i="13"/>
  <c r="S77" i="13" s="1"/>
  <c r="M77" i="13"/>
  <c r="L77" i="13"/>
  <c r="AC76" i="13"/>
  <c r="AB76" i="13"/>
  <c r="R76" i="13"/>
  <c r="O76" i="13"/>
  <c r="Q76" i="13" s="1"/>
  <c r="N76" i="13"/>
  <c r="P76" i="13" s="1"/>
  <c r="M76" i="13"/>
  <c r="L76" i="13"/>
  <c r="AC75" i="13"/>
  <c r="AB75" i="13"/>
  <c r="R75" i="13"/>
  <c r="O75" i="13"/>
  <c r="Q75" i="13" s="1"/>
  <c r="N75" i="13"/>
  <c r="P75" i="13" s="1"/>
  <c r="M75" i="13"/>
  <c r="L75" i="13"/>
  <c r="AC74" i="13"/>
  <c r="AB74" i="13"/>
  <c r="R74" i="13"/>
  <c r="O74" i="13"/>
  <c r="Q74" i="13" s="1"/>
  <c r="N74" i="13"/>
  <c r="M74" i="13"/>
  <c r="L74" i="13"/>
  <c r="AC73" i="13"/>
  <c r="AB73" i="13"/>
  <c r="R73" i="13"/>
  <c r="O73" i="13"/>
  <c r="T73" i="13" s="1"/>
  <c r="N73" i="13"/>
  <c r="P73" i="13" s="1"/>
  <c r="M73" i="13"/>
  <c r="L73" i="13"/>
  <c r="AC72" i="13"/>
  <c r="AB72" i="13"/>
  <c r="R72" i="13"/>
  <c r="O72" i="13"/>
  <c r="Q72" i="13" s="1"/>
  <c r="N72" i="13"/>
  <c r="P72" i="13" s="1"/>
  <c r="M72" i="13"/>
  <c r="L72" i="13"/>
  <c r="AC71" i="13"/>
  <c r="AB71" i="13"/>
  <c r="R71" i="13"/>
  <c r="O71" i="13"/>
  <c r="T71" i="13" s="1"/>
  <c r="N71" i="13"/>
  <c r="S71" i="13" s="1"/>
  <c r="M71" i="13"/>
  <c r="L71" i="13"/>
  <c r="AC70" i="13"/>
  <c r="AB70" i="13"/>
  <c r="R70" i="13"/>
  <c r="O70" i="13"/>
  <c r="Q70" i="13" s="1"/>
  <c r="N70" i="13"/>
  <c r="M70" i="13"/>
  <c r="L70" i="13"/>
  <c r="AC69" i="13"/>
  <c r="AB69" i="13"/>
  <c r="R69" i="13"/>
  <c r="O69" i="13"/>
  <c r="T69" i="13" s="1"/>
  <c r="N69" i="13"/>
  <c r="P69" i="13" s="1"/>
  <c r="M69" i="13"/>
  <c r="L69" i="13"/>
  <c r="AC68" i="13"/>
  <c r="AB68" i="13"/>
  <c r="R68" i="13"/>
  <c r="O68" i="13"/>
  <c r="N68" i="13"/>
  <c r="S68" i="13" s="1"/>
  <c r="V68" i="13" s="1"/>
  <c r="M68" i="13"/>
  <c r="L68" i="13"/>
  <c r="AC67" i="13"/>
  <c r="AB67" i="13"/>
  <c r="R67" i="13"/>
  <c r="O67" i="13"/>
  <c r="T67" i="13" s="1"/>
  <c r="N67" i="13"/>
  <c r="P67" i="13" s="1"/>
  <c r="M67" i="13"/>
  <c r="L67" i="13"/>
  <c r="AC66" i="13"/>
  <c r="AB66" i="13"/>
  <c r="R66" i="13"/>
  <c r="O66" i="13"/>
  <c r="Q66" i="13" s="1"/>
  <c r="N66" i="13"/>
  <c r="P66" i="13" s="1"/>
  <c r="M66" i="13"/>
  <c r="L66" i="13"/>
  <c r="AC65" i="13"/>
  <c r="AB65" i="13"/>
  <c r="R65" i="13"/>
  <c r="O65" i="13"/>
  <c r="T65" i="13" s="1"/>
  <c r="W65" i="13" s="1"/>
  <c r="N65" i="13"/>
  <c r="P65" i="13" s="1"/>
  <c r="M65" i="13"/>
  <c r="L65" i="13"/>
  <c r="AC64" i="13"/>
  <c r="AB64" i="13"/>
  <c r="R64" i="13"/>
  <c r="O64" i="13"/>
  <c r="Q64" i="13" s="1"/>
  <c r="N64" i="13"/>
  <c r="S64" i="13" s="1"/>
  <c r="M64" i="13"/>
  <c r="L64" i="13"/>
  <c r="AC63" i="13"/>
  <c r="AB63" i="13"/>
  <c r="R63" i="13"/>
  <c r="O63" i="13"/>
  <c r="Q63" i="13" s="1"/>
  <c r="N63" i="13"/>
  <c r="P63" i="13" s="1"/>
  <c r="M63" i="13"/>
  <c r="L63" i="13"/>
  <c r="AC62" i="13"/>
  <c r="AB62" i="13"/>
  <c r="R62" i="13"/>
  <c r="O62" i="13"/>
  <c r="Q62" i="13" s="1"/>
  <c r="N62" i="13"/>
  <c r="P62" i="13" s="1"/>
  <c r="M62" i="13"/>
  <c r="L62" i="13"/>
  <c r="AC61" i="13"/>
  <c r="AB61" i="13"/>
  <c r="R61" i="13"/>
  <c r="O61" i="13"/>
  <c r="Q61" i="13" s="1"/>
  <c r="N61" i="13"/>
  <c r="P61" i="13" s="1"/>
  <c r="M61" i="13"/>
  <c r="L61" i="13"/>
  <c r="AC60" i="13"/>
  <c r="AB60" i="13"/>
  <c r="R60" i="13"/>
  <c r="O60" i="13"/>
  <c r="N60" i="13"/>
  <c r="S60" i="13" s="1"/>
  <c r="V60" i="13" s="1"/>
  <c r="M60" i="13"/>
  <c r="L60" i="13"/>
  <c r="AC59" i="13"/>
  <c r="AB59" i="13"/>
  <c r="R59" i="13"/>
  <c r="O59" i="13"/>
  <c r="Q59" i="13" s="1"/>
  <c r="N59" i="13"/>
  <c r="P59" i="13" s="1"/>
  <c r="M59" i="13"/>
  <c r="L59" i="13"/>
  <c r="AC58" i="13"/>
  <c r="AB58" i="13"/>
  <c r="R58" i="13"/>
  <c r="O58" i="13"/>
  <c r="Q58" i="13" s="1"/>
  <c r="N58" i="13"/>
  <c r="P58" i="13" s="1"/>
  <c r="M58" i="13"/>
  <c r="L58" i="13"/>
  <c r="AC57" i="13"/>
  <c r="AB57" i="13"/>
  <c r="R57" i="13"/>
  <c r="O57" i="13"/>
  <c r="Q57" i="13" s="1"/>
  <c r="N57" i="13"/>
  <c r="P57" i="13" s="1"/>
  <c r="M57" i="13"/>
  <c r="L57" i="13"/>
  <c r="AC56" i="13"/>
  <c r="AB56" i="13"/>
  <c r="R56" i="13"/>
  <c r="O56" i="13"/>
  <c r="Q56" i="13" s="1"/>
  <c r="N56" i="13"/>
  <c r="S56" i="13" s="1"/>
  <c r="M56" i="13"/>
  <c r="L56" i="13"/>
  <c r="AC55" i="13"/>
  <c r="AB55" i="13"/>
  <c r="R55" i="13"/>
  <c r="O55" i="13"/>
  <c r="Q55" i="13" s="1"/>
  <c r="N55" i="13"/>
  <c r="P55" i="13" s="1"/>
  <c r="M55" i="13"/>
  <c r="L55" i="13"/>
  <c r="AC54" i="13"/>
  <c r="AB54" i="13"/>
  <c r="R54" i="13"/>
  <c r="O54" i="13"/>
  <c r="Q54" i="13" s="1"/>
  <c r="N54" i="13"/>
  <c r="M54" i="13"/>
  <c r="L54" i="13"/>
  <c r="AC53" i="13"/>
  <c r="AB53" i="13"/>
  <c r="R53" i="13"/>
  <c r="O53" i="13"/>
  <c r="T53" i="13" s="1"/>
  <c r="N53" i="13"/>
  <c r="S53" i="13" s="1"/>
  <c r="V53" i="13" s="1"/>
  <c r="M53" i="13"/>
  <c r="L53" i="13"/>
  <c r="AC52" i="13"/>
  <c r="AB52" i="13"/>
  <c r="R52" i="13"/>
  <c r="O52" i="13"/>
  <c r="Q52" i="13" s="1"/>
  <c r="N52" i="13"/>
  <c r="P52" i="13" s="1"/>
  <c r="M52" i="13"/>
  <c r="L52" i="13"/>
  <c r="AC51" i="13"/>
  <c r="AB51" i="13"/>
  <c r="R51" i="13"/>
  <c r="O51" i="13"/>
  <c r="T51" i="13" s="1"/>
  <c r="N51" i="13"/>
  <c r="P51" i="13" s="1"/>
  <c r="M51" i="13"/>
  <c r="L51" i="13"/>
  <c r="AC50" i="13"/>
  <c r="AB50" i="13"/>
  <c r="R50" i="13"/>
  <c r="O50" i="13"/>
  <c r="Q50" i="13" s="1"/>
  <c r="N50" i="13"/>
  <c r="P50" i="13" s="1"/>
  <c r="M50" i="13"/>
  <c r="L50" i="13"/>
  <c r="AC49" i="13"/>
  <c r="AB49" i="13"/>
  <c r="R49" i="13"/>
  <c r="O49" i="13"/>
  <c r="Q49" i="13" s="1"/>
  <c r="N49" i="13"/>
  <c r="P49" i="13" s="1"/>
  <c r="M49" i="13"/>
  <c r="L49" i="13"/>
  <c r="AC48" i="13"/>
  <c r="AB48" i="13"/>
  <c r="R48" i="13"/>
  <c r="O48" i="13"/>
  <c r="Q48" i="13" s="1"/>
  <c r="N48" i="13"/>
  <c r="P48" i="13" s="1"/>
  <c r="M48" i="13"/>
  <c r="L48" i="13"/>
  <c r="AC47" i="13"/>
  <c r="AB47" i="13"/>
  <c r="R47" i="13"/>
  <c r="O47" i="13"/>
  <c r="T47" i="13" s="1"/>
  <c r="N47" i="13"/>
  <c r="P47" i="13" s="1"/>
  <c r="M47" i="13"/>
  <c r="L47" i="13"/>
  <c r="AC46" i="13"/>
  <c r="AB46" i="13"/>
  <c r="R46" i="13"/>
  <c r="O46" i="13"/>
  <c r="Q46" i="13" s="1"/>
  <c r="N46" i="13"/>
  <c r="M46" i="13"/>
  <c r="L46" i="13"/>
  <c r="AC45" i="13"/>
  <c r="AB45" i="13"/>
  <c r="R45" i="13"/>
  <c r="O45" i="13"/>
  <c r="T45" i="13" s="1"/>
  <c r="N45" i="13"/>
  <c r="P45" i="13" s="1"/>
  <c r="M45" i="13"/>
  <c r="L45" i="13"/>
  <c r="AC44" i="13"/>
  <c r="AB44" i="13"/>
  <c r="R44" i="13"/>
  <c r="O44" i="13"/>
  <c r="Q44" i="13" s="1"/>
  <c r="N44" i="13"/>
  <c r="P44" i="13" s="1"/>
  <c r="M44" i="13"/>
  <c r="L44" i="13"/>
  <c r="AC43" i="13"/>
  <c r="AB43" i="13"/>
  <c r="R43" i="13"/>
  <c r="O43" i="13"/>
  <c r="T43" i="13" s="1"/>
  <c r="N43" i="13"/>
  <c r="P43" i="13" s="1"/>
  <c r="M43" i="13"/>
  <c r="L43" i="13"/>
  <c r="AC42" i="13"/>
  <c r="AB42" i="13"/>
  <c r="R42" i="13"/>
  <c r="O42" i="13"/>
  <c r="Q42" i="13" s="1"/>
  <c r="N42" i="13"/>
  <c r="P42" i="13" s="1"/>
  <c r="M42" i="13"/>
  <c r="L42" i="13"/>
  <c r="AC41" i="13"/>
  <c r="AB41" i="13"/>
  <c r="R41" i="13"/>
  <c r="O41" i="13"/>
  <c r="T41" i="13" s="1"/>
  <c r="N41" i="13"/>
  <c r="S41" i="13" s="1"/>
  <c r="V41" i="13" s="1"/>
  <c r="M41" i="13"/>
  <c r="L41" i="13"/>
  <c r="AC40" i="13"/>
  <c r="AB40" i="13"/>
  <c r="R40" i="13"/>
  <c r="O40" i="13"/>
  <c r="Q40" i="13" s="1"/>
  <c r="N40" i="13"/>
  <c r="P40" i="13" s="1"/>
  <c r="M40" i="13"/>
  <c r="L40" i="13"/>
  <c r="AC39" i="13"/>
  <c r="AB39" i="13"/>
  <c r="R39" i="13"/>
  <c r="O39" i="13"/>
  <c r="N39" i="13"/>
  <c r="P39" i="13" s="1"/>
  <c r="M39" i="13"/>
  <c r="L39" i="13"/>
  <c r="AC38" i="13"/>
  <c r="AB38" i="13"/>
  <c r="R38" i="13"/>
  <c r="O38" i="13"/>
  <c r="Q38" i="13" s="1"/>
  <c r="N38" i="13"/>
  <c r="P38" i="13" s="1"/>
  <c r="M38" i="13"/>
  <c r="L38" i="13"/>
  <c r="AC37" i="13"/>
  <c r="AB37" i="13"/>
  <c r="R37" i="13"/>
  <c r="O37" i="13"/>
  <c r="N37" i="13"/>
  <c r="P37" i="13" s="1"/>
  <c r="M37" i="13"/>
  <c r="L37" i="13"/>
  <c r="AC36" i="13"/>
  <c r="AB36" i="13"/>
  <c r="R36" i="13"/>
  <c r="O36" i="13"/>
  <c r="Q36" i="13" s="1"/>
  <c r="N36" i="13"/>
  <c r="P36" i="13" s="1"/>
  <c r="M36" i="13"/>
  <c r="L36" i="13"/>
  <c r="AC35" i="13"/>
  <c r="AB35" i="13"/>
  <c r="R35" i="13"/>
  <c r="O35" i="13"/>
  <c r="N35" i="13"/>
  <c r="S35" i="13" s="1"/>
  <c r="M35" i="13"/>
  <c r="L35" i="13"/>
  <c r="AC34" i="13"/>
  <c r="AB34" i="13"/>
  <c r="R34" i="13"/>
  <c r="O34" i="13"/>
  <c r="Q34" i="13" s="1"/>
  <c r="N34" i="13"/>
  <c r="P34" i="13" s="1"/>
  <c r="M34" i="13"/>
  <c r="L34" i="13"/>
  <c r="AC33" i="13"/>
  <c r="AB33" i="13"/>
  <c r="R33" i="13"/>
  <c r="O33" i="13"/>
  <c r="N33" i="13"/>
  <c r="S33" i="13" s="1"/>
  <c r="M33" i="13"/>
  <c r="L33" i="13"/>
  <c r="AC32" i="13"/>
  <c r="AB32" i="13"/>
  <c r="R32" i="13"/>
  <c r="O32" i="13"/>
  <c r="Q32" i="13" s="1"/>
  <c r="N32" i="13"/>
  <c r="P32" i="13" s="1"/>
  <c r="M32" i="13"/>
  <c r="L32" i="13"/>
  <c r="AC31" i="13"/>
  <c r="AB31" i="13"/>
  <c r="R31" i="13"/>
  <c r="O31" i="13"/>
  <c r="N31" i="13"/>
  <c r="P31" i="13" s="1"/>
  <c r="M31" i="13"/>
  <c r="L31" i="13"/>
  <c r="AC30" i="13"/>
  <c r="AB30" i="13"/>
  <c r="R30" i="13"/>
  <c r="O30" i="13"/>
  <c r="Q30" i="13" s="1"/>
  <c r="N30" i="13"/>
  <c r="P30" i="13" s="1"/>
  <c r="M30" i="13"/>
  <c r="L30" i="13"/>
  <c r="AC29" i="13"/>
  <c r="AB29" i="13"/>
  <c r="R29" i="13"/>
  <c r="O29" i="13"/>
  <c r="N29" i="13"/>
  <c r="S29" i="13" s="1"/>
  <c r="M29" i="13"/>
  <c r="L29" i="13"/>
  <c r="AC28" i="13"/>
  <c r="AB28" i="13"/>
  <c r="R28" i="13"/>
  <c r="O28" i="13"/>
  <c r="Q28" i="13" s="1"/>
  <c r="N28" i="13"/>
  <c r="P28" i="13" s="1"/>
  <c r="M28" i="13"/>
  <c r="L28" i="13"/>
  <c r="AC27" i="13"/>
  <c r="AB27" i="13"/>
  <c r="R27" i="13"/>
  <c r="O27" i="13"/>
  <c r="Q27" i="13" s="1"/>
  <c r="N27" i="13"/>
  <c r="P27" i="13" s="1"/>
  <c r="M27" i="13"/>
  <c r="L27" i="13"/>
  <c r="AC26" i="13"/>
  <c r="AB26" i="13"/>
  <c r="R26" i="13"/>
  <c r="O26" i="13"/>
  <c r="Q26" i="13" s="1"/>
  <c r="N26" i="13"/>
  <c r="P26" i="13" s="1"/>
  <c r="M26" i="13"/>
  <c r="L26" i="13"/>
  <c r="AC25" i="13"/>
  <c r="AB25" i="13"/>
  <c r="R25" i="13"/>
  <c r="O25" i="13"/>
  <c r="Q25" i="13" s="1"/>
  <c r="N25" i="13"/>
  <c r="P25" i="13" s="1"/>
  <c r="M25" i="13"/>
  <c r="L25" i="13"/>
  <c r="AC24" i="13"/>
  <c r="AB24" i="13"/>
  <c r="R24" i="13"/>
  <c r="O24" i="13"/>
  <c r="Q24" i="13" s="1"/>
  <c r="N24" i="13"/>
  <c r="P24" i="13" s="1"/>
  <c r="M24" i="13"/>
  <c r="L24" i="13"/>
  <c r="AC23" i="13"/>
  <c r="AB23" i="13"/>
  <c r="R23" i="13"/>
  <c r="O23" i="13"/>
  <c r="Q23" i="13" s="1"/>
  <c r="N23" i="13"/>
  <c r="P23" i="13" s="1"/>
  <c r="M23" i="13"/>
  <c r="L23" i="13"/>
  <c r="AC22" i="13"/>
  <c r="AB22" i="13"/>
  <c r="R22" i="13"/>
  <c r="O22" i="13"/>
  <c r="Q22" i="13" s="1"/>
  <c r="N22" i="13"/>
  <c r="P22" i="13" s="1"/>
  <c r="M22" i="13"/>
  <c r="L22" i="13"/>
  <c r="AC21" i="13"/>
  <c r="AB21" i="13"/>
  <c r="R21" i="13"/>
  <c r="O21" i="13"/>
  <c r="Q21" i="13" s="1"/>
  <c r="N21" i="13"/>
  <c r="P21" i="13" s="1"/>
  <c r="M21" i="13"/>
  <c r="L21" i="13"/>
  <c r="AC20" i="13"/>
  <c r="AB20" i="13"/>
  <c r="R20" i="13"/>
  <c r="O20" i="13"/>
  <c r="Q20" i="13" s="1"/>
  <c r="N20" i="13"/>
  <c r="P20" i="13" s="1"/>
  <c r="M20" i="13"/>
  <c r="L20" i="13"/>
  <c r="AC19" i="13"/>
  <c r="AB19" i="13"/>
  <c r="R19" i="13"/>
  <c r="O19" i="13"/>
  <c r="Q19" i="13" s="1"/>
  <c r="N19" i="13"/>
  <c r="P19" i="13" s="1"/>
  <c r="M19" i="13"/>
  <c r="L19" i="13"/>
  <c r="O18" i="13"/>
  <c r="N18" i="13"/>
  <c r="P18" i="13" s="1"/>
  <c r="M18" i="13"/>
  <c r="L18" i="13"/>
  <c r="L2" i="13"/>
  <c r="G2" i="13"/>
  <c r="F2" i="13"/>
  <c r="E2" i="13"/>
  <c r="D2" i="13"/>
  <c r="AA86" i="13" l="1"/>
  <c r="Q77" i="13"/>
  <c r="T59" i="13"/>
  <c r="T64" i="13"/>
  <c r="W64" i="13" s="1"/>
  <c r="Q51" i="13"/>
  <c r="T57" i="13"/>
  <c r="W57" i="13" s="1"/>
  <c r="S40" i="13"/>
  <c r="P33" i="13"/>
  <c r="Q41" i="13"/>
  <c r="T19" i="13"/>
  <c r="T48" i="13"/>
  <c r="W48" i="13" s="1"/>
  <c r="Q53" i="13"/>
  <c r="Q65" i="13"/>
  <c r="Q79" i="13"/>
  <c r="P41" i="13"/>
  <c r="P56" i="13"/>
  <c r="S63" i="13"/>
  <c r="P77" i="13"/>
  <c r="T18" i="13"/>
  <c r="W18" i="13" s="1"/>
  <c r="T23" i="13"/>
  <c r="Q18" i="13"/>
  <c r="T27" i="13"/>
  <c r="W27" i="13" s="1"/>
  <c r="Q69" i="13"/>
  <c r="T28" i="13"/>
  <c r="W28" i="13" s="1"/>
  <c r="Q71" i="13"/>
  <c r="T76" i="13"/>
  <c r="W76" i="13" s="1"/>
  <c r="T84" i="13"/>
  <c r="Q67" i="13"/>
  <c r="E1" i="13"/>
  <c r="S42" i="13"/>
  <c r="Y42" i="13" s="1"/>
  <c r="P53" i="13"/>
  <c r="P60" i="13"/>
  <c r="P71" i="13"/>
  <c r="S75" i="13"/>
  <c r="V75" i="13" s="1"/>
  <c r="P35" i="13"/>
  <c r="T61" i="13"/>
  <c r="W61" i="13" s="1"/>
  <c r="T38" i="13"/>
  <c r="W38" i="13" s="1"/>
  <c r="T42" i="13"/>
  <c r="Z42" i="13" s="1"/>
  <c r="Q43" i="13"/>
  <c r="Q45" i="13"/>
  <c r="Q47" i="13"/>
  <c r="T56" i="13"/>
  <c r="W56" i="13" s="1"/>
  <c r="Q73" i="13"/>
  <c r="T75" i="13"/>
  <c r="W75" i="13" s="1"/>
  <c r="T80" i="13"/>
  <c r="Q81" i="13"/>
  <c r="T83" i="13"/>
  <c r="Z84" i="13" s="1"/>
  <c r="T49" i="13"/>
  <c r="W49" i="13" s="1"/>
  <c r="T32" i="13"/>
  <c r="W32" i="13" s="1"/>
  <c r="T34" i="13"/>
  <c r="W34" i="13" s="1"/>
  <c r="T36" i="13"/>
  <c r="W36" i="13" s="1"/>
  <c r="F1" i="13"/>
  <c r="T30" i="13"/>
  <c r="W30" i="13" s="1"/>
  <c r="T62" i="13"/>
  <c r="V77" i="13"/>
  <c r="U77" i="13"/>
  <c r="V71" i="13"/>
  <c r="U71" i="13"/>
  <c r="S37" i="13"/>
  <c r="S51" i="13"/>
  <c r="S31" i="13"/>
  <c r="V31" i="13" s="1"/>
  <c r="S39" i="13"/>
  <c r="Y40" i="13" s="1"/>
  <c r="S47" i="13"/>
  <c r="U47" i="13" s="1"/>
  <c r="S18" i="13"/>
  <c r="V18" i="13" s="1"/>
  <c r="P29" i="13"/>
  <c r="S43" i="13"/>
  <c r="S48" i="13"/>
  <c r="Y48" i="13" s="1"/>
  <c r="S55" i="13"/>
  <c r="V55" i="13" s="1"/>
  <c r="P68" i="13"/>
  <c r="S73" i="13"/>
  <c r="V73" i="13" s="1"/>
  <c r="S79" i="13"/>
  <c r="S81" i="13"/>
  <c r="V81" i="13" s="1"/>
  <c r="S45" i="13"/>
  <c r="V45" i="13" s="1"/>
  <c r="S21" i="13"/>
  <c r="S25" i="13"/>
  <c r="V25" i="13" s="1"/>
  <c r="S49" i="13"/>
  <c r="V49" i="13" s="1"/>
  <c r="P64" i="13"/>
  <c r="W19" i="13"/>
  <c r="W23" i="13"/>
  <c r="T25" i="13"/>
  <c r="Q39" i="13"/>
  <c r="T39" i="13"/>
  <c r="V40" i="13"/>
  <c r="W45" i="13"/>
  <c r="W53" i="13"/>
  <c r="X53" i="13" s="1"/>
  <c r="U53" i="13"/>
  <c r="S20" i="13"/>
  <c r="T21" i="13"/>
  <c r="S24" i="13"/>
  <c r="Q31" i="13"/>
  <c r="T31" i="13"/>
  <c r="V33" i="13"/>
  <c r="Q60" i="13"/>
  <c r="T60" i="13"/>
  <c r="S19" i="13"/>
  <c r="T20" i="13"/>
  <c r="S23" i="13"/>
  <c r="T24" i="13"/>
  <c r="S27" i="13"/>
  <c r="Q33" i="13"/>
  <c r="T33" i="13"/>
  <c r="V35" i="13"/>
  <c r="Y41" i="13"/>
  <c r="P46" i="13"/>
  <c r="S46" i="13"/>
  <c r="V47" i="13"/>
  <c r="P54" i="13"/>
  <c r="S54" i="13"/>
  <c r="T58" i="13"/>
  <c r="S58" i="13"/>
  <c r="Q68" i="13"/>
  <c r="T68" i="13"/>
  <c r="U68" i="13" s="1"/>
  <c r="T72" i="13"/>
  <c r="Z73" i="13" s="1"/>
  <c r="S72" i="13"/>
  <c r="P74" i="13"/>
  <c r="S74" i="13"/>
  <c r="G1" i="13"/>
  <c r="S22" i="13"/>
  <c r="S26" i="13"/>
  <c r="V29" i="13"/>
  <c r="Q35" i="13"/>
  <c r="T35" i="13"/>
  <c r="U35" i="13" s="1"/>
  <c r="V37" i="13"/>
  <c r="T50" i="13"/>
  <c r="Z51" i="13" s="1"/>
  <c r="S50" i="13"/>
  <c r="W59" i="13"/>
  <c r="T66" i="13"/>
  <c r="Z67" i="13" s="1"/>
  <c r="S66" i="13"/>
  <c r="D1" i="13"/>
  <c r="T22" i="13"/>
  <c r="T26" i="13"/>
  <c r="Q29" i="13"/>
  <c r="T29" i="13"/>
  <c r="Q37" i="13"/>
  <c r="T37" i="13"/>
  <c r="U37" i="13" s="1"/>
  <c r="W67" i="13"/>
  <c r="W81" i="13"/>
  <c r="Z81" i="13"/>
  <c r="W41" i="13"/>
  <c r="X41" i="13" s="1"/>
  <c r="T44" i="13"/>
  <c r="Z45" i="13" s="1"/>
  <c r="W47" i="13"/>
  <c r="T52" i="13"/>
  <c r="Z53" i="13" s="1"/>
  <c r="Y56" i="13"/>
  <c r="V63" i="13"/>
  <c r="Y64" i="13"/>
  <c r="P78" i="13"/>
  <c r="S78" i="13"/>
  <c r="S28" i="13"/>
  <c r="Y29" i="13" s="1"/>
  <c r="S32" i="13"/>
  <c r="Y33" i="13" s="1"/>
  <c r="S34" i="13"/>
  <c r="S36" i="13"/>
  <c r="S38" i="13"/>
  <c r="U41" i="13"/>
  <c r="S44" i="13"/>
  <c r="T46" i="13"/>
  <c r="S52" i="13"/>
  <c r="Y53" i="13" s="1"/>
  <c r="T54" i="13"/>
  <c r="T55" i="13"/>
  <c r="V56" i="13"/>
  <c r="T63" i="13"/>
  <c r="U63" i="13" s="1"/>
  <c r="V64" i="13"/>
  <c r="X64" i="13" s="1"/>
  <c r="W73" i="13"/>
  <c r="S76" i="13"/>
  <c r="T40" i="13"/>
  <c r="Z41" i="13" s="1"/>
  <c r="W43" i="13"/>
  <c r="W51" i="13"/>
  <c r="S59" i="13"/>
  <c r="S62" i="13"/>
  <c r="S67" i="13"/>
  <c r="Y68" i="13" s="1"/>
  <c r="P70" i="13"/>
  <c r="S70" i="13"/>
  <c r="U73" i="13"/>
  <c r="W77" i="13"/>
  <c r="Z77" i="13"/>
  <c r="S80" i="13"/>
  <c r="S84" i="13"/>
  <c r="Y85" i="13" s="1"/>
  <c r="S57" i="13"/>
  <c r="S61" i="13"/>
  <c r="S65" i="13"/>
  <c r="S69" i="13"/>
  <c r="T70" i="13"/>
  <c r="Z71" i="13" s="1"/>
  <c r="W71" i="13"/>
  <c r="T74" i="13"/>
  <c r="T78" i="13"/>
  <c r="W79" i="13"/>
  <c r="T82" i="13"/>
  <c r="W69" i="13"/>
  <c r="S82" i="13"/>
  <c r="O18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19" i="7"/>
  <c r="Y51" i="13" l="1"/>
  <c r="W84" i="13"/>
  <c r="Z85" i="13"/>
  <c r="Z69" i="13"/>
  <c r="Z48" i="13"/>
  <c r="Y21" i="13"/>
  <c r="Z65" i="13"/>
  <c r="U64" i="13"/>
  <c r="AA64" i="13" s="1"/>
  <c r="V42" i="13"/>
  <c r="Z28" i="13"/>
  <c r="Z49" i="13"/>
  <c r="Z57" i="13"/>
  <c r="X75" i="13"/>
  <c r="U49" i="13"/>
  <c r="U75" i="13"/>
  <c r="X81" i="13"/>
  <c r="Z19" i="13"/>
  <c r="U18" i="13"/>
  <c r="Z36" i="13"/>
  <c r="Z76" i="13"/>
  <c r="Z56" i="13"/>
  <c r="Z43" i="13"/>
  <c r="X56" i="13"/>
  <c r="Z34" i="13"/>
  <c r="X18" i="13"/>
  <c r="Z27" i="13"/>
  <c r="U21" i="13"/>
  <c r="X77" i="13"/>
  <c r="Y49" i="13"/>
  <c r="V48" i="13"/>
  <c r="X48" i="13" s="1"/>
  <c r="Y47" i="13"/>
  <c r="U48" i="13"/>
  <c r="AA48" i="13" s="1"/>
  <c r="V21" i="13"/>
  <c r="X71" i="13"/>
  <c r="X49" i="13"/>
  <c r="X45" i="13"/>
  <c r="U83" i="13"/>
  <c r="U25" i="13"/>
  <c r="W83" i="13"/>
  <c r="X83" i="13" s="1"/>
  <c r="Z64" i="13"/>
  <c r="W42" i="13"/>
  <c r="X42" i="13" s="1"/>
  <c r="U56" i="13"/>
  <c r="X47" i="13"/>
  <c r="U42" i="13"/>
  <c r="AA42" i="13" s="1"/>
  <c r="W80" i="13"/>
  <c r="Z80" i="13"/>
  <c r="Z83" i="13"/>
  <c r="X73" i="13"/>
  <c r="Z62" i="13"/>
  <c r="W62" i="13"/>
  <c r="V39" i="13"/>
  <c r="U81" i="13"/>
  <c r="V79" i="13"/>
  <c r="X79" i="13" s="1"/>
  <c r="U79" i="13"/>
  <c r="V51" i="13"/>
  <c r="X51" i="13" s="1"/>
  <c r="U51" i="13"/>
  <c r="V43" i="13"/>
  <c r="X43" i="13" s="1"/>
  <c r="U43" i="13"/>
  <c r="Y43" i="13"/>
  <c r="U45" i="13"/>
  <c r="Z74" i="13"/>
  <c r="W74" i="13"/>
  <c r="Y84" i="13"/>
  <c r="U84" i="13"/>
  <c r="AA85" i="13" s="1"/>
  <c r="V84" i="13"/>
  <c r="X84" i="13" s="1"/>
  <c r="V59" i="13"/>
  <c r="X59" i="13" s="1"/>
  <c r="U59" i="13"/>
  <c r="Y59" i="13"/>
  <c r="Z46" i="13"/>
  <c r="W46" i="13"/>
  <c r="V38" i="13"/>
  <c r="X38" i="13" s="1"/>
  <c r="Y38" i="13"/>
  <c r="U38" i="13"/>
  <c r="AA38" i="13" s="1"/>
  <c r="Y39" i="13"/>
  <c r="Y72" i="13"/>
  <c r="U72" i="13"/>
  <c r="AA72" i="13" s="1"/>
  <c r="Y73" i="13"/>
  <c r="V72" i="13"/>
  <c r="Y58" i="13"/>
  <c r="U58" i="13"/>
  <c r="V58" i="13"/>
  <c r="Z31" i="13"/>
  <c r="W31" i="13"/>
  <c r="Y62" i="13"/>
  <c r="U62" i="13"/>
  <c r="AA63" i="13" s="1"/>
  <c r="V62" i="13"/>
  <c r="X62" i="13" s="1"/>
  <c r="Y63" i="13"/>
  <c r="W40" i="13"/>
  <c r="X40" i="13" s="1"/>
  <c r="Z40" i="13"/>
  <c r="W55" i="13"/>
  <c r="X55" i="13" s="1"/>
  <c r="Z55" i="13"/>
  <c r="Y44" i="13"/>
  <c r="U44" i="13"/>
  <c r="V44" i="13"/>
  <c r="V36" i="13"/>
  <c r="X36" i="13" s="1"/>
  <c r="Y36" i="13"/>
  <c r="U36" i="13"/>
  <c r="AA36" i="13" s="1"/>
  <c r="U55" i="13"/>
  <c r="Z29" i="13"/>
  <c r="W29" i="13"/>
  <c r="X29" i="13" s="1"/>
  <c r="W26" i="13"/>
  <c r="Z26" i="13"/>
  <c r="Y50" i="13"/>
  <c r="U50" i="13"/>
  <c r="V50" i="13"/>
  <c r="W72" i="13"/>
  <c r="Z72" i="13"/>
  <c r="Z58" i="13"/>
  <c r="W58" i="13"/>
  <c r="Z33" i="13"/>
  <c r="W33" i="13"/>
  <c r="V27" i="13"/>
  <c r="X27" i="13" s="1"/>
  <c r="Y27" i="13"/>
  <c r="U27" i="13"/>
  <c r="W60" i="13"/>
  <c r="X60" i="13" s="1"/>
  <c r="Z61" i="13"/>
  <c r="Z60" i="13"/>
  <c r="Y82" i="13"/>
  <c r="U82" i="13"/>
  <c r="Y83" i="13"/>
  <c r="V82" i="13"/>
  <c r="Z82" i="13"/>
  <c r="W82" i="13"/>
  <c r="Z75" i="13"/>
  <c r="Y61" i="13"/>
  <c r="V61" i="13"/>
  <c r="X61" i="13" s="1"/>
  <c r="U61" i="13"/>
  <c r="Y80" i="13"/>
  <c r="U80" i="13"/>
  <c r="Y81" i="13"/>
  <c r="V80" i="13"/>
  <c r="U60" i="13"/>
  <c r="Y45" i="13"/>
  <c r="Z54" i="13"/>
  <c r="W54" i="13"/>
  <c r="V34" i="13"/>
  <c r="X34" i="13" s="1"/>
  <c r="U34" i="13"/>
  <c r="Y34" i="13"/>
  <c r="Y78" i="13"/>
  <c r="U78" i="13"/>
  <c r="Y79" i="13"/>
  <c r="V78" i="13"/>
  <c r="Z37" i="13"/>
  <c r="W37" i="13"/>
  <c r="X37" i="13" s="1"/>
  <c r="U31" i="13"/>
  <c r="W22" i="13"/>
  <c r="Z22" i="13"/>
  <c r="Z59" i="13"/>
  <c r="W50" i="13"/>
  <c r="Z50" i="13"/>
  <c r="Y74" i="13"/>
  <c r="U74" i="13"/>
  <c r="V74" i="13"/>
  <c r="Y75" i="13"/>
  <c r="W68" i="13"/>
  <c r="X68" i="13" s="1"/>
  <c r="Z68" i="13"/>
  <c r="Y54" i="13"/>
  <c r="U54" i="13"/>
  <c r="AA54" i="13" s="1"/>
  <c r="V54" i="13"/>
  <c r="Y55" i="13"/>
  <c r="Y46" i="13"/>
  <c r="U46" i="13"/>
  <c r="V46" i="13"/>
  <c r="W24" i="13"/>
  <c r="Z24" i="13"/>
  <c r="Z30" i="13"/>
  <c r="W21" i="13"/>
  <c r="X21" i="13" s="1"/>
  <c r="Z21" i="13"/>
  <c r="U40" i="13"/>
  <c r="W25" i="13"/>
  <c r="X25" i="13" s="1"/>
  <c r="Z25" i="13"/>
  <c r="Y69" i="13"/>
  <c r="V69" i="13"/>
  <c r="X69" i="13" s="1"/>
  <c r="U69" i="13"/>
  <c r="AA69" i="13" s="1"/>
  <c r="V30" i="13"/>
  <c r="X30" i="13" s="1"/>
  <c r="Y30" i="13"/>
  <c r="U30" i="13"/>
  <c r="X31" i="13"/>
  <c r="Y66" i="13"/>
  <c r="U66" i="13"/>
  <c r="V66" i="13"/>
  <c r="Y22" i="13"/>
  <c r="V22" i="13"/>
  <c r="U22" i="13"/>
  <c r="AA22" i="13" s="1"/>
  <c r="W20" i="13"/>
  <c r="Z20" i="13"/>
  <c r="Z39" i="13"/>
  <c r="W39" i="13"/>
  <c r="Z78" i="13"/>
  <c r="W78" i="13"/>
  <c r="Y65" i="13"/>
  <c r="U65" i="13"/>
  <c r="V65" i="13"/>
  <c r="X65" i="13" s="1"/>
  <c r="V28" i="13"/>
  <c r="X28" i="13" s="1"/>
  <c r="Y28" i="13"/>
  <c r="U28" i="13"/>
  <c r="Z47" i="13"/>
  <c r="Z66" i="13"/>
  <c r="W66" i="13"/>
  <c r="Y37" i="13"/>
  <c r="Y19" i="13"/>
  <c r="U19" i="13"/>
  <c r="V19" i="13"/>
  <c r="X19" i="13" s="1"/>
  <c r="U33" i="13"/>
  <c r="V24" i="13"/>
  <c r="U24" i="13"/>
  <c r="Y24" i="13"/>
  <c r="Y25" i="13"/>
  <c r="Z79" i="13"/>
  <c r="Z70" i="13"/>
  <c r="W70" i="13"/>
  <c r="Y57" i="13"/>
  <c r="U57" i="13"/>
  <c r="V57" i="13"/>
  <c r="X57" i="13" s="1"/>
  <c r="Y70" i="13"/>
  <c r="U70" i="13"/>
  <c r="V70" i="13"/>
  <c r="Y71" i="13"/>
  <c r="V67" i="13"/>
  <c r="X67" i="13" s="1"/>
  <c r="U67" i="13"/>
  <c r="Y67" i="13"/>
  <c r="Y60" i="13"/>
  <c r="Y76" i="13"/>
  <c r="U76" i="13"/>
  <c r="Y77" i="13"/>
  <c r="V76" i="13"/>
  <c r="X76" i="13" s="1"/>
  <c r="W63" i="13"/>
  <c r="X63" i="13" s="1"/>
  <c r="Z63" i="13"/>
  <c r="Y52" i="13"/>
  <c r="U52" i="13"/>
  <c r="V52" i="13"/>
  <c r="V32" i="13"/>
  <c r="X32" i="13" s="1"/>
  <c r="Y32" i="13"/>
  <c r="U32" i="13"/>
  <c r="Z52" i="13"/>
  <c r="W52" i="13"/>
  <c r="Z44" i="13"/>
  <c r="W44" i="13"/>
  <c r="U39" i="13"/>
  <c r="Y31" i="13"/>
  <c r="Z35" i="13"/>
  <c r="W35" i="13"/>
  <c r="X35" i="13" s="1"/>
  <c r="U29" i="13"/>
  <c r="Y26" i="13"/>
  <c r="V26" i="13"/>
  <c r="U26" i="13"/>
  <c r="Y35" i="13"/>
  <c r="Z32" i="13"/>
  <c r="Y23" i="13"/>
  <c r="U23" i="13"/>
  <c r="V23" i="13"/>
  <c r="X23" i="13" s="1"/>
  <c r="Z38" i="13"/>
  <c r="X33" i="13"/>
  <c r="V20" i="13"/>
  <c r="U20" i="13"/>
  <c r="Y20" i="13"/>
  <c r="Z23" i="13"/>
  <c r="AA46" i="13" l="1"/>
  <c r="AA65" i="13"/>
  <c r="AA19" i="13"/>
  <c r="AA49" i="13"/>
  <c r="AA26" i="13"/>
  <c r="AA47" i="13"/>
  <c r="X80" i="13"/>
  <c r="AA43" i="13"/>
  <c r="AA82" i="13"/>
  <c r="AA32" i="13"/>
  <c r="AA52" i="13"/>
  <c r="AA84" i="13"/>
  <c r="AA80" i="13"/>
  <c r="AA44" i="13"/>
  <c r="X44" i="13"/>
  <c r="X52" i="13"/>
  <c r="X20" i="13"/>
  <c r="X50" i="13"/>
  <c r="AA40" i="13"/>
  <c r="X74" i="13"/>
  <c r="X26" i="13"/>
  <c r="AA57" i="13"/>
  <c r="AA61" i="13"/>
  <c r="AA30" i="13"/>
  <c r="X39" i="13"/>
  <c r="X78" i="13"/>
  <c r="AA59" i="13"/>
  <c r="AA81" i="13"/>
  <c r="AA45" i="13"/>
  <c r="AA28" i="13"/>
  <c r="AA83" i="13"/>
  <c r="AA58" i="13"/>
  <c r="AA24" i="13"/>
  <c r="AA53" i="13"/>
  <c r="AA39" i="13"/>
  <c r="AA73" i="13"/>
  <c r="X66" i="13"/>
  <c r="X58" i="13"/>
  <c r="AA66" i="13"/>
  <c r="AA25" i="13"/>
  <c r="AA20" i="13"/>
  <c r="AA29" i="13"/>
  <c r="X70" i="13"/>
  <c r="X24" i="13"/>
  <c r="X22" i="13"/>
  <c r="AA74" i="13"/>
  <c r="AA75" i="13"/>
  <c r="AA31" i="13"/>
  <c r="AA34" i="13"/>
  <c r="AA50" i="13"/>
  <c r="AA51" i="13"/>
  <c r="AA62" i="13"/>
  <c r="AA55" i="13"/>
  <c r="AA23" i="13"/>
  <c r="AA56" i="13"/>
  <c r="AA41" i="13"/>
  <c r="AA76" i="13"/>
  <c r="AA77" i="13"/>
  <c r="AA67" i="13"/>
  <c r="AA70" i="13"/>
  <c r="AA71" i="13"/>
  <c r="AA33" i="13"/>
  <c r="AA68" i="13"/>
  <c r="X46" i="13"/>
  <c r="X54" i="13"/>
  <c r="AA78" i="13"/>
  <c r="AA79" i="13"/>
  <c r="AA60" i="13"/>
  <c r="X82" i="13"/>
  <c r="AA21" i="13"/>
  <c r="AA27" i="13"/>
  <c r="X72" i="13"/>
  <c r="AA37" i="13"/>
  <c r="AA35" i="13"/>
  <c r="L18" i="7" l="1"/>
  <c r="D44" i="6" l="1"/>
  <c r="R18" i="7"/>
  <c r="P17" i="1" l="1"/>
  <c r="AG19" i="4" l="1"/>
  <c r="AH19" i="4"/>
  <c r="AI19" i="4"/>
  <c r="AG20" i="4"/>
  <c r="AH20" i="4"/>
  <c r="AI20" i="4"/>
  <c r="AG21" i="4"/>
  <c r="AH21" i="4"/>
  <c r="AI21" i="4"/>
  <c r="AG22" i="4"/>
  <c r="AH22" i="4"/>
  <c r="AI22" i="4"/>
  <c r="AG23" i="4"/>
  <c r="AH23" i="4"/>
  <c r="AI23" i="4"/>
  <c r="AG24" i="4"/>
  <c r="AH24" i="4"/>
  <c r="AI24" i="4"/>
  <c r="AG25" i="4"/>
  <c r="AH25" i="4"/>
  <c r="AI25" i="4"/>
  <c r="AG26" i="4"/>
  <c r="AH26" i="4"/>
  <c r="AI26" i="4"/>
  <c r="AG27" i="4"/>
  <c r="AH27" i="4"/>
  <c r="AI27" i="4"/>
  <c r="AG28" i="4"/>
  <c r="AH28" i="4"/>
  <c r="AI28" i="4"/>
  <c r="AG29" i="4"/>
  <c r="AH29" i="4"/>
  <c r="AI29" i="4"/>
  <c r="AG30" i="4"/>
  <c r="AH30" i="4"/>
  <c r="AI30" i="4"/>
  <c r="AG31" i="4"/>
  <c r="AH31" i="4"/>
  <c r="AI31" i="4"/>
  <c r="AG32" i="4"/>
  <c r="AH32" i="4"/>
  <c r="AI32" i="4"/>
  <c r="AG33" i="4"/>
  <c r="AH33" i="4"/>
  <c r="AI33" i="4"/>
  <c r="AG34" i="4"/>
  <c r="AH34" i="4"/>
  <c r="AI34" i="4"/>
  <c r="AG35" i="4"/>
  <c r="AH35" i="4"/>
  <c r="AI35" i="4"/>
  <c r="AG36" i="4"/>
  <c r="AH36" i="4"/>
  <c r="AI36" i="4"/>
  <c r="AG37" i="4"/>
  <c r="AH37" i="4"/>
  <c r="AI37" i="4"/>
  <c r="AG38" i="4"/>
  <c r="AH38" i="4"/>
  <c r="AI38" i="4"/>
  <c r="AG39" i="4"/>
  <c r="AH39" i="4"/>
  <c r="AI39" i="4"/>
  <c r="AG40" i="4"/>
  <c r="AH40" i="4"/>
  <c r="AI40" i="4"/>
  <c r="AG41" i="4"/>
  <c r="AH41" i="4"/>
  <c r="AI41" i="4"/>
  <c r="AG42" i="4"/>
  <c r="AH42" i="4"/>
  <c r="AI42" i="4"/>
  <c r="AG43" i="4"/>
  <c r="AH43" i="4"/>
  <c r="AI43" i="4"/>
  <c r="AG44" i="4"/>
  <c r="AH44" i="4"/>
  <c r="AI44" i="4"/>
  <c r="AG45" i="4"/>
  <c r="AH45" i="4"/>
  <c r="AI45" i="4"/>
  <c r="AG46" i="4"/>
  <c r="AH46" i="4"/>
  <c r="AI46" i="4"/>
  <c r="AG47" i="4"/>
  <c r="AH47" i="4"/>
  <c r="AI47" i="4"/>
  <c r="AG48" i="4"/>
  <c r="AH48" i="4"/>
  <c r="AI48" i="4"/>
  <c r="AG49" i="4"/>
  <c r="AH49" i="4"/>
  <c r="AI49" i="4"/>
  <c r="AG50" i="4"/>
  <c r="AH50" i="4"/>
  <c r="AI50" i="4"/>
  <c r="AG51" i="4"/>
  <c r="AH51" i="4"/>
  <c r="AI51" i="4"/>
  <c r="AG52" i="4"/>
  <c r="AH52" i="4"/>
  <c r="AI52" i="4"/>
  <c r="AG53" i="4"/>
  <c r="AH53" i="4"/>
  <c r="AI53" i="4"/>
  <c r="AG54" i="4"/>
  <c r="AH54" i="4"/>
  <c r="AI54" i="4"/>
  <c r="AG55" i="4"/>
  <c r="AH55" i="4"/>
  <c r="AI55" i="4"/>
  <c r="AG56" i="4"/>
  <c r="AH56" i="4"/>
  <c r="AI56" i="4"/>
  <c r="AG57" i="4"/>
  <c r="AH57" i="4"/>
  <c r="AI57" i="4"/>
  <c r="AG58" i="4"/>
  <c r="AH58" i="4"/>
  <c r="AI58" i="4"/>
  <c r="AG59" i="4"/>
  <c r="AH59" i="4"/>
  <c r="AI59" i="4"/>
  <c r="AG60" i="4"/>
  <c r="AH60" i="4"/>
  <c r="AI60" i="4"/>
  <c r="AG61" i="4"/>
  <c r="AH61" i="4"/>
  <c r="AI61" i="4"/>
  <c r="AG62" i="4"/>
  <c r="AH62" i="4"/>
  <c r="AI62" i="4"/>
  <c r="AG63" i="4"/>
  <c r="AH63" i="4"/>
  <c r="AI63" i="4"/>
  <c r="AG64" i="4"/>
  <c r="AH64" i="4"/>
  <c r="AI64" i="4"/>
  <c r="AG65" i="4"/>
  <c r="AH65" i="4"/>
  <c r="AI65" i="4"/>
  <c r="AG66" i="4"/>
  <c r="AH66" i="4"/>
  <c r="AI66" i="4"/>
  <c r="AG67" i="4"/>
  <c r="AH67" i="4"/>
  <c r="AI67" i="4"/>
  <c r="AG68" i="4"/>
  <c r="AH68" i="4"/>
  <c r="AI68" i="4"/>
  <c r="AG69" i="4"/>
  <c r="AH69" i="4"/>
  <c r="AI69" i="4"/>
  <c r="AG70" i="4"/>
  <c r="AH70" i="4"/>
  <c r="AI70" i="4"/>
  <c r="AG71" i="4"/>
  <c r="AH71" i="4"/>
  <c r="AI71" i="4"/>
  <c r="AI18" i="4"/>
  <c r="AH18" i="4"/>
  <c r="AG18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17" i="4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H18" i="1"/>
  <c r="AG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18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17" i="1"/>
  <c r="R19" i="7" l="1"/>
  <c r="R20" i="7"/>
  <c r="S20" i="7" s="1"/>
  <c r="R21" i="7"/>
  <c r="S21" i="7" s="1"/>
  <c r="R22" i="7"/>
  <c r="S22" i="7" s="1"/>
  <c r="R23" i="7"/>
  <c r="S23" i="7" s="1"/>
  <c r="R24" i="7"/>
  <c r="T24" i="7" s="1"/>
  <c r="R25" i="7"/>
  <c r="T25" i="7" s="1"/>
  <c r="R26" i="7"/>
  <c r="S26" i="7" s="1"/>
  <c r="R27" i="7"/>
  <c r="R28" i="7"/>
  <c r="S28" i="7" s="1"/>
  <c r="R29" i="7"/>
  <c r="T29" i="7" s="1"/>
  <c r="R30" i="7"/>
  <c r="R31" i="7"/>
  <c r="S31" i="7" s="1"/>
  <c r="R32" i="7"/>
  <c r="S32" i="7" s="1"/>
  <c r="R33" i="7"/>
  <c r="S33" i="7" s="1"/>
  <c r="R34" i="7"/>
  <c r="R35" i="7"/>
  <c r="R36" i="7"/>
  <c r="S36" i="7" s="1"/>
  <c r="R37" i="7"/>
  <c r="S37" i="7" s="1"/>
  <c r="R38" i="7"/>
  <c r="R39" i="7"/>
  <c r="S39" i="7" s="1"/>
  <c r="R40" i="7"/>
  <c r="S40" i="7" s="1"/>
  <c r="R41" i="7"/>
  <c r="T41" i="7" s="1"/>
  <c r="R42" i="7"/>
  <c r="R43" i="7"/>
  <c r="R44" i="7"/>
  <c r="R45" i="7"/>
  <c r="T45" i="7" s="1"/>
  <c r="R46" i="7"/>
  <c r="R47" i="7"/>
  <c r="S47" i="7" s="1"/>
  <c r="R48" i="7"/>
  <c r="S48" i="7" s="1"/>
  <c r="R49" i="7"/>
  <c r="T49" i="7" s="1"/>
  <c r="R50" i="7"/>
  <c r="R51" i="7"/>
  <c r="R52" i="7"/>
  <c r="T52" i="7" s="1"/>
  <c r="R53" i="7"/>
  <c r="S53" i="7" s="1"/>
  <c r="R54" i="7"/>
  <c r="R55" i="7"/>
  <c r="T55" i="7" s="1"/>
  <c r="R56" i="7"/>
  <c r="S56" i="7" s="1"/>
  <c r="R57" i="7"/>
  <c r="T57" i="7" s="1"/>
  <c r="R58" i="7"/>
  <c r="R59" i="7"/>
  <c r="R60" i="7"/>
  <c r="T60" i="7" s="1"/>
  <c r="R61" i="7"/>
  <c r="T61" i="7" s="1"/>
  <c r="R62" i="7"/>
  <c r="R63" i="7"/>
  <c r="S63" i="7" s="1"/>
  <c r="R64" i="7"/>
  <c r="S64" i="7" s="1"/>
  <c r="R65" i="7"/>
  <c r="T65" i="7" s="1"/>
  <c r="R66" i="7"/>
  <c r="R67" i="7"/>
  <c r="R68" i="7"/>
  <c r="T68" i="7" s="1"/>
  <c r="R69" i="7"/>
  <c r="S69" i="7" s="1"/>
  <c r="R70" i="7"/>
  <c r="R71" i="7"/>
  <c r="S71" i="7" s="1"/>
  <c r="R72" i="7"/>
  <c r="S72" i="7" s="1"/>
  <c r="R73" i="7"/>
  <c r="T73" i="7" s="1"/>
  <c r="R74" i="7"/>
  <c r="R75" i="7"/>
  <c r="R76" i="7"/>
  <c r="T76" i="7" s="1"/>
  <c r="R77" i="7"/>
  <c r="T77" i="7" s="1"/>
  <c r="R78" i="7"/>
  <c r="R79" i="7"/>
  <c r="T79" i="7" s="1"/>
  <c r="R80" i="7"/>
  <c r="S80" i="7" s="1"/>
  <c r="R81" i="7"/>
  <c r="T81" i="7" s="1"/>
  <c r="R82" i="7"/>
  <c r="R83" i="7"/>
  <c r="R84" i="7"/>
  <c r="T84" i="7" s="1"/>
  <c r="T18" i="7"/>
  <c r="W18" i="7" s="1"/>
  <c r="D45" i="6"/>
  <c r="D46" i="6"/>
  <c r="D47" i="6"/>
  <c r="D48" i="6"/>
  <c r="D49" i="6"/>
  <c r="D50" i="6"/>
  <c r="D51" i="6"/>
  <c r="D52" i="6"/>
  <c r="D53" i="6"/>
  <c r="D54" i="6"/>
  <c r="D55" i="6"/>
  <c r="L2" i="7"/>
  <c r="S19" i="7"/>
  <c r="T19" i="7"/>
  <c r="T23" i="7"/>
  <c r="T26" i="7"/>
  <c r="S27" i="7"/>
  <c r="T27" i="7"/>
  <c r="S30" i="7"/>
  <c r="T30" i="7"/>
  <c r="W30" i="7"/>
  <c r="S34" i="7"/>
  <c r="T34" i="7"/>
  <c r="S35" i="7"/>
  <c r="T35" i="7"/>
  <c r="S38" i="7"/>
  <c r="T38" i="7"/>
  <c r="T39" i="7"/>
  <c r="S42" i="7"/>
  <c r="T42" i="7"/>
  <c r="S43" i="7"/>
  <c r="T43" i="7"/>
  <c r="S44" i="7"/>
  <c r="T44" i="7"/>
  <c r="S46" i="7"/>
  <c r="T46" i="7"/>
  <c r="T47" i="7"/>
  <c r="S50" i="7"/>
  <c r="T50" i="7"/>
  <c r="S51" i="7"/>
  <c r="T51" i="7"/>
  <c r="Z51" i="7" s="1"/>
  <c r="S54" i="7"/>
  <c r="T54" i="7"/>
  <c r="S55" i="7"/>
  <c r="S57" i="7"/>
  <c r="S58" i="7"/>
  <c r="T58" i="7"/>
  <c r="S59" i="7"/>
  <c r="T59" i="7"/>
  <c r="S62" i="7"/>
  <c r="T62" i="7"/>
  <c r="T63" i="7"/>
  <c r="S66" i="7"/>
  <c r="T66" i="7"/>
  <c r="S67" i="7"/>
  <c r="T67" i="7"/>
  <c r="Z67" i="7" s="1"/>
  <c r="W67" i="7"/>
  <c r="S68" i="7"/>
  <c r="S70" i="7"/>
  <c r="T70" i="7"/>
  <c r="S73" i="7"/>
  <c r="S74" i="7"/>
  <c r="T74" i="7"/>
  <c r="S75" i="7"/>
  <c r="T75" i="7"/>
  <c r="S78" i="7"/>
  <c r="T78" i="7"/>
  <c r="S79" i="7"/>
  <c r="S82" i="7"/>
  <c r="T82" i="7"/>
  <c r="S83" i="7"/>
  <c r="T83" i="7"/>
  <c r="Z83" i="7" s="1"/>
  <c r="N19" i="7"/>
  <c r="P19" i="7" s="1"/>
  <c r="O19" i="7"/>
  <c r="Q19" i="7" s="1"/>
  <c r="N20" i="7"/>
  <c r="O20" i="7"/>
  <c r="P20" i="7"/>
  <c r="Q20" i="7"/>
  <c r="N21" i="7"/>
  <c r="P21" i="7" s="1"/>
  <c r="O21" i="7"/>
  <c r="Q21" i="7"/>
  <c r="N22" i="7"/>
  <c r="O22" i="7"/>
  <c r="P22" i="7"/>
  <c r="Q22" i="7"/>
  <c r="N23" i="7"/>
  <c r="P23" i="7" s="1"/>
  <c r="O23" i="7"/>
  <c r="Q23" i="7" s="1"/>
  <c r="N24" i="7"/>
  <c r="O24" i="7"/>
  <c r="P24" i="7"/>
  <c r="Q24" i="7"/>
  <c r="N25" i="7"/>
  <c r="P25" i="7" s="1"/>
  <c r="O25" i="7"/>
  <c r="Q25" i="7" s="1"/>
  <c r="N26" i="7"/>
  <c r="O26" i="7"/>
  <c r="P26" i="7"/>
  <c r="Q26" i="7"/>
  <c r="N27" i="7"/>
  <c r="P27" i="7" s="1"/>
  <c r="O27" i="7"/>
  <c r="Q27" i="7" s="1"/>
  <c r="N28" i="7"/>
  <c r="O28" i="7"/>
  <c r="P28" i="7"/>
  <c r="Q28" i="7"/>
  <c r="N29" i="7"/>
  <c r="P29" i="7" s="1"/>
  <c r="O29" i="7"/>
  <c r="Q29" i="7" s="1"/>
  <c r="N30" i="7"/>
  <c r="O30" i="7"/>
  <c r="P30" i="7"/>
  <c r="Q30" i="7"/>
  <c r="N31" i="7"/>
  <c r="P31" i="7" s="1"/>
  <c r="O31" i="7"/>
  <c r="Q31" i="7" s="1"/>
  <c r="N32" i="7"/>
  <c r="O32" i="7"/>
  <c r="P32" i="7"/>
  <c r="Q32" i="7"/>
  <c r="N33" i="7"/>
  <c r="P33" i="7" s="1"/>
  <c r="O33" i="7"/>
  <c r="Q33" i="7" s="1"/>
  <c r="N34" i="7"/>
  <c r="O34" i="7"/>
  <c r="P34" i="7"/>
  <c r="Q34" i="7"/>
  <c r="N35" i="7"/>
  <c r="P35" i="7" s="1"/>
  <c r="O35" i="7"/>
  <c r="Q35" i="7" s="1"/>
  <c r="N36" i="7"/>
  <c r="O36" i="7"/>
  <c r="P36" i="7"/>
  <c r="Q36" i="7"/>
  <c r="N37" i="7"/>
  <c r="P37" i="7" s="1"/>
  <c r="O37" i="7"/>
  <c r="Q37" i="7" s="1"/>
  <c r="N38" i="7"/>
  <c r="O38" i="7"/>
  <c r="P38" i="7"/>
  <c r="Q38" i="7"/>
  <c r="N39" i="7"/>
  <c r="P39" i="7" s="1"/>
  <c r="O39" i="7"/>
  <c r="Q39" i="7" s="1"/>
  <c r="N40" i="7"/>
  <c r="O40" i="7"/>
  <c r="P40" i="7"/>
  <c r="Q40" i="7"/>
  <c r="N41" i="7"/>
  <c r="P41" i="7" s="1"/>
  <c r="O41" i="7"/>
  <c r="Q41" i="7" s="1"/>
  <c r="N42" i="7"/>
  <c r="O42" i="7"/>
  <c r="P42" i="7"/>
  <c r="Q42" i="7"/>
  <c r="N43" i="7"/>
  <c r="P43" i="7" s="1"/>
  <c r="O43" i="7"/>
  <c r="Q43" i="7" s="1"/>
  <c r="N44" i="7"/>
  <c r="O44" i="7"/>
  <c r="P44" i="7"/>
  <c r="Q44" i="7"/>
  <c r="N45" i="7"/>
  <c r="P45" i="7" s="1"/>
  <c r="O45" i="7"/>
  <c r="Q45" i="7" s="1"/>
  <c r="N46" i="7"/>
  <c r="O46" i="7"/>
  <c r="P46" i="7"/>
  <c r="Q46" i="7"/>
  <c r="N47" i="7"/>
  <c r="P47" i="7" s="1"/>
  <c r="O47" i="7"/>
  <c r="Q47" i="7" s="1"/>
  <c r="N48" i="7"/>
  <c r="O48" i="7"/>
  <c r="P48" i="7"/>
  <c r="Q48" i="7"/>
  <c r="N49" i="7"/>
  <c r="P49" i="7" s="1"/>
  <c r="O49" i="7"/>
  <c r="Q49" i="7" s="1"/>
  <c r="N50" i="7"/>
  <c r="O50" i="7"/>
  <c r="P50" i="7"/>
  <c r="Q50" i="7"/>
  <c r="N51" i="7"/>
  <c r="P51" i="7" s="1"/>
  <c r="O51" i="7"/>
  <c r="Q51" i="7" s="1"/>
  <c r="N52" i="7"/>
  <c r="O52" i="7"/>
  <c r="P52" i="7"/>
  <c r="Q52" i="7"/>
  <c r="N53" i="7"/>
  <c r="P53" i="7" s="1"/>
  <c r="O53" i="7"/>
  <c r="Q53" i="7" s="1"/>
  <c r="N54" i="7"/>
  <c r="O54" i="7"/>
  <c r="P54" i="7"/>
  <c r="Q54" i="7"/>
  <c r="N55" i="7"/>
  <c r="P55" i="7" s="1"/>
  <c r="O55" i="7"/>
  <c r="Q55" i="7" s="1"/>
  <c r="N56" i="7"/>
  <c r="O56" i="7"/>
  <c r="P56" i="7"/>
  <c r="Q56" i="7"/>
  <c r="N57" i="7"/>
  <c r="P57" i="7" s="1"/>
  <c r="O57" i="7"/>
  <c r="Q57" i="7" s="1"/>
  <c r="N58" i="7"/>
  <c r="O58" i="7"/>
  <c r="P58" i="7"/>
  <c r="Q58" i="7"/>
  <c r="N59" i="7"/>
  <c r="P59" i="7" s="1"/>
  <c r="O59" i="7"/>
  <c r="Q59" i="7" s="1"/>
  <c r="N60" i="7"/>
  <c r="O60" i="7"/>
  <c r="P60" i="7"/>
  <c r="Q60" i="7"/>
  <c r="N61" i="7"/>
  <c r="P61" i="7" s="1"/>
  <c r="O61" i="7"/>
  <c r="Q61" i="7" s="1"/>
  <c r="N62" i="7"/>
  <c r="O62" i="7"/>
  <c r="P62" i="7"/>
  <c r="Q62" i="7"/>
  <c r="N63" i="7"/>
  <c r="P63" i="7" s="1"/>
  <c r="O63" i="7"/>
  <c r="Q63" i="7" s="1"/>
  <c r="N64" i="7"/>
  <c r="O64" i="7"/>
  <c r="P64" i="7"/>
  <c r="Q64" i="7"/>
  <c r="N65" i="7"/>
  <c r="P65" i="7" s="1"/>
  <c r="O65" i="7"/>
  <c r="Q65" i="7" s="1"/>
  <c r="N66" i="7"/>
  <c r="O66" i="7"/>
  <c r="P66" i="7"/>
  <c r="Q66" i="7"/>
  <c r="N67" i="7"/>
  <c r="P67" i="7" s="1"/>
  <c r="O67" i="7"/>
  <c r="Q67" i="7" s="1"/>
  <c r="N68" i="7"/>
  <c r="O68" i="7"/>
  <c r="P68" i="7"/>
  <c r="Q68" i="7"/>
  <c r="N69" i="7"/>
  <c r="P69" i="7" s="1"/>
  <c r="O69" i="7"/>
  <c r="Q69" i="7" s="1"/>
  <c r="N70" i="7"/>
  <c r="O70" i="7"/>
  <c r="P70" i="7"/>
  <c r="Q70" i="7"/>
  <c r="N71" i="7"/>
  <c r="P71" i="7" s="1"/>
  <c r="O71" i="7"/>
  <c r="Q71" i="7" s="1"/>
  <c r="N72" i="7"/>
  <c r="O72" i="7"/>
  <c r="P72" i="7"/>
  <c r="Q72" i="7"/>
  <c r="N73" i="7"/>
  <c r="P73" i="7" s="1"/>
  <c r="O73" i="7"/>
  <c r="Q73" i="7" s="1"/>
  <c r="N74" i="7"/>
  <c r="O74" i="7"/>
  <c r="P74" i="7"/>
  <c r="Q74" i="7"/>
  <c r="N75" i="7"/>
  <c r="P75" i="7" s="1"/>
  <c r="O75" i="7"/>
  <c r="Q75" i="7" s="1"/>
  <c r="N76" i="7"/>
  <c r="O76" i="7"/>
  <c r="P76" i="7"/>
  <c r="Q76" i="7"/>
  <c r="N77" i="7"/>
  <c r="P77" i="7" s="1"/>
  <c r="O77" i="7"/>
  <c r="Q77" i="7" s="1"/>
  <c r="N78" i="7"/>
  <c r="O78" i="7"/>
  <c r="P78" i="7"/>
  <c r="Q78" i="7"/>
  <c r="N79" i="7"/>
  <c r="P79" i="7" s="1"/>
  <c r="O79" i="7"/>
  <c r="Q79" i="7" s="1"/>
  <c r="N80" i="7"/>
  <c r="O80" i="7"/>
  <c r="Q80" i="7" s="1"/>
  <c r="P80" i="7"/>
  <c r="N81" i="7"/>
  <c r="P81" i="7" s="1"/>
  <c r="O81" i="7"/>
  <c r="Q81" i="7" s="1"/>
  <c r="N82" i="7"/>
  <c r="O82" i="7"/>
  <c r="P82" i="7"/>
  <c r="Q82" i="7"/>
  <c r="N83" i="7"/>
  <c r="P83" i="7" s="1"/>
  <c r="O83" i="7"/>
  <c r="Q83" i="7" s="1"/>
  <c r="N84" i="7"/>
  <c r="O84" i="7"/>
  <c r="P84" i="7"/>
  <c r="Q84" i="7"/>
  <c r="Q18" i="7"/>
  <c r="P18" i="7"/>
  <c r="N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E2" i="7"/>
  <c r="F2" i="7"/>
  <c r="G2" i="7"/>
  <c r="D2" i="7"/>
  <c r="Z18" i="4"/>
  <c r="AA18" i="4" s="1"/>
  <c r="AD18" i="4" s="1"/>
  <c r="Z19" i="4"/>
  <c r="AA19" i="4" s="1"/>
  <c r="AD19" i="4" s="1"/>
  <c r="Z20" i="4"/>
  <c r="AA20" i="4" s="1"/>
  <c r="AD20" i="4" s="1"/>
  <c r="Z21" i="4"/>
  <c r="AA21" i="4" s="1"/>
  <c r="AD21" i="4" s="1"/>
  <c r="Z22" i="4"/>
  <c r="AA22" i="4" s="1"/>
  <c r="AD22" i="4" s="1"/>
  <c r="Z23" i="4"/>
  <c r="AA23" i="4" s="1"/>
  <c r="AD23" i="4" s="1"/>
  <c r="Z24" i="4"/>
  <c r="AA24" i="4" s="1"/>
  <c r="AD24" i="4" s="1"/>
  <c r="Z25" i="4"/>
  <c r="AA25" i="4" s="1"/>
  <c r="AD25" i="4" s="1"/>
  <c r="Z26" i="4"/>
  <c r="AA26" i="4" s="1"/>
  <c r="AD26" i="4" s="1"/>
  <c r="Z27" i="4"/>
  <c r="AA27" i="4" s="1"/>
  <c r="AD27" i="4" s="1"/>
  <c r="Z28" i="4"/>
  <c r="AA28" i="4" s="1"/>
  <c r="AD28" i="4" s="1"/>
  <c r="Z29" i="4"/>
  <c r="AA29" i="4" s="1"/>
  <c r="AD29" i="4" s="1"/>
  <c r="Z30" i="4"/>
  <c r="AA30" i="4" s="1"/>
  <c r="AD30" i="4" s="1"/>
  <c r="Z31" i="4"/>
  <c r="AA31" i="4" s="1"/>
  <c r="AD31" i="4" s="1"/>
  <c r="Z32" i="4"/>
  <c r="AA32" i="4" s="1"/>
  <c r="AD32" i="4" s="1"/>
  <c r="Z33" i="4"/>
  <c r="AA33" i="4" s="1"/>
  <c r="AD33" i="4" s="1"/>
  <c r="Z34" i="4"/>
  <c r="AA34" i="4" s="1"/>
  <c r="AD34" i="4" s="1"/>
  <c r="Z35" i="4"/>
  <c r="AA35" i="4" s="1"/>
  <c r="AD35" i="4" s="1"/>
  <c r="Z36" i="4"/>
  <c r="AA36" i="4" s="1"/>
  <c r="AD36" i="4" s="1"/>
  <c r="Z37" i="4"/>
  <c r="AA37" i="4" s="1"/>
  <c r="AD37" i="4" s="1"/>
  <c r="Z38" i="4"/>
  <c r="AA38" i="4" s="1"/>
  <c r="AD38" i="4" s="1"/>
  <c r="Z39" i="4"/>
  <c r="AA39" i="4" s="1"/>
  <c r="AD39" i="4" s="1"/>
  <c r="Z40" i="4"/>
  <c r="AA40" i="4" s="1"/>
  <c r="AD40" i="4" s="1"/>
  <c r="Z41" i="4"/>
  <c r="AA41" i="4" s="1"/>
  <c r="AD41" i="4" s="1"/>
  <c r="Z42" i="4"/>
  <c r="AA42" i="4" s="1"/>
  <c r="AD42" i="4" s="1"/>
  <c r="Z43" i="4"/>
  <c r="AA43" i="4" s="1"/>
  <c r="AD43" i="4" s="1"/>
  <c r="Z44" i="4"/>
  <c r="AA44" i="4" s="1"/>
  <c r="AD44" i="4" s="1"/>
  <c r="Z45" i="4"/>
  <c r="AA45" i="4" s="1"/>
  <c r="AD45" i="4" s="1"/>
  <c r="Z46" i="4"/>
  <c r="AA46" i="4" s="1"/>
  <c r="AD46" i="4" s="1"/>
  <c r="Z47" i="4"/>
  <c r="AA47" i="4" s="1"/>
  <c r="AD47" i="4" s="1"/>
  <c r="Z48" i="4"/>
  <c r="AA48" i="4" s="1"/>
  <c r="AD48" i="4" s="1"/>
  <c r="Z49" i="4"/>
  <c r="AA49" i="4" s="1"/>
  <c r="AD49" i="4" s="1"/>
  <c r="Z50" i="4"/>
  <c r="AA50" i="4" s="1"/>
  <c r="AD50" i="4" s="1"/>
  <c r="Z51" i="4"/>
  <c r="AA51" i="4" s="1"/>
  <c r="AD51" i="4" s="1"/>
  <c r="Z52" i="4"/>
  <c r="AA52" i="4" s="1"/>
  <c r="AD52" i="4" s="1"/>
  <c r="Z53" i="4"/>
  <c r="AA53" i="4" s="1"/>
  <c r="AD53" i="4" s="1"/>
  <c r="Z54" i="4"/>
  <c r="AA54" i="4" s="1"/>
  <c r="AD54" i="4" s="1"/>
  <c r="Z55" i="4"/>
  <c r="AA55" i="4" s="1"/>
  <c r="AD55" i="4" s="1"/>
  <c r="Z56" i="4"/>
  <c r="AA56" i="4" s="1"/>
  <c r="AD56" i="4" s="1"/>
  <c r="Z57" i="4"/>
  <c r="AA57" i="4" s="1"/>
  <c r="AD57" i="4" s="1"/>
  <c r="Z58" i="4"/>
  <c r="AA58" i="4" s="1"/>
  <c r="AD58" i="4" s="1"/>
  <c r="Z59" i="4"/>
  <c r="AA59" i="4" s="1"/>
  <c r="AD59" i="4" s="1"/>
  <c r="Z60" i="4"/>
  <c r="AA60" i="4" s="1"/>
  <c r="AD60" i="4" s="1"/>
  <c r="Z61" i="4"/>
  <c r="AA61" i="4" s="1"/>
  <c r="AD61" i="4" s="1"/>
  <c r="Z62" i="4"/>
  <c r="AA62" i="4" s="1"/>
  <c r="AD62" i="4" s="1"/>
  <c r="Z63" i="4"/>
  <c r="AA63" i="4" s="1"/>
  <c r="AD63" i="4" s="1"/>
  <c r="Z64" i="4"/>
  <c r="AA64" i="4" s="1"/>
  <c r="AD64" i="4" s="1"/>
  <c r="Z65" i="4"/>
  <c r="AA65" i="4" s="1"/>
  <c r="AD65" i="4" s="1"/>
  <c r="Z66" i="4"/>
  <c r="AA66" i="4" s="1"/>
  <c r="AD66" i="4" s="1"/>
  <c r="Z67" i="4"/>
  <c r="AA67" i="4" s="1"/>
  <c r="AD67" i="4" s="1"/>
  <c r="Z68" i="4"/>
  <c r="AA68" i="4" s="1"/>
  <c r="AD68" i="4" s="1"/>
  <c r="Z69" i="4"/>
  <c r="AA69" i="4" s="1"/>
  <c r="AD69" i="4" s="1"/>
  <c r="Z70" i="4"/>
  <c r="AA70" i="4" s="1"/>
  <c r="AD70" i="4" s="1"/>
  <c r="Z71" i="4"/>
  <c r="AA71" i="4" s="1"/>
  <c r="AD71" i="4" s="1"/>
  <c r="Z17" i="4"/>
  <c r="AB17" i="4" s="1"/>
  <c r="AE17" i="4" s="1"/>
  <c r="D30" i="6"/>
  <c r="D31" i="6"/>
  <c r="D32" i="6"/>
  <c r="D33" i="6"/>
  <c r="D34" i="6"/>
  <c r="D35" i="6"/>
  <c r="D36" i="6"/>
  <c r="D37" i="6"/>
  <c r="D38" i="6"/>
  <c r="D39" i="6"/>
  <c r="D40" i="6"/>
  <c r="D29" i="6"/>
  <c r="T22" i="7" l="1"/>
  <c r="W84" i="7"/>
  <c r="Z84" i="7"/>
  <c r="W76" i="7"/>
  <c r="Z76" i="7"/>
  <c r="W68" i="7"/>
  <c r="Z68" i="7"/>
  <c r="W60" i="7"/>
  <c r="Z60" i="7"/>
  <c r="W52" i="7"/>
  <c r="Z52" i="7"/>
  <c r="V36" i="7"/>
  <c r="Y36" i="7"/>
  <c r="V28" i="7"/>
  <c r="Y28" i="7"/>
  <c r="V20" i="7"/>
  <c r="Y20" i="7"/>
  <c r="V75" i="7"/>
  <c r="U75" i="7"/>
  <c r="Y75" i="7"/>
  <c r="V62" i="7"/>
  <c r="U62" i="7"/>
  <c r="W44" i="7"/>
  <c r="Z44" i="7"/>
  <c r="V34" i="7"/>
  <c r="U34" i="7"/>
  <c r="Y34" i="7"/>
  <c r="T20" i="7"/>
  <c r="V53" i="7"/>
  <c r="V79" i="7"/>
  <c r="Y79" i="7"/>
  <c r="U79" i="7"/>
  <c r="S84" i="7"/>
  <c r="V78" i="7"/>
  <c r="U78" i="7"/>
  <c r="V73" i="7"/>
  <c r="Y73" i="7"/>
  <c r="U73" i="7"/>
  <c r="V67" i="7"/>
  <c r="X67" i="7" s="1"/>
  <c r="U67" i="7"/>
  <c r="Y67" i="7"/>
  <c r="S60" i="7"/>
  <c r="V54" i="7"/>
  <c r="U54" i="7"/>
  <c r="Y54" i="7"/>
  <c r="V50" i="7"/>
  <c r="U50" i="7"/>
  <c r="V43" i="7"/>
  <c r="X43" i="7" s="1"/>
  <c r="U43" i="7"/>
  <c r="Y43" i="7"/>
  <c r="T36" i="7"/>
  <c r="U36" i="7" s="1"/>
  <c r="V30" i="7"/>
  <c r="X30" i="7" s="1"/>
  <c r="U30" i="7"/>
  <c r="W23" i="7"/>
  <c r="Z23" i="7"/>
  <c r="V19" i="7"/>
  <c r="U19" i="7"/>
  <c r="V57" i="7"/>
  <c r="Y57" i="7"/>
  <c r="U57" i="7"/>
  <c r="W77" i="7"/>
  <c r="Z77" i="7"/>
  <c r="W61" i="7"/>
  <c r="Z61" i="7"/>
  <c r="V55" i="7"/>
  <c r="Y55" i="7"/>
  <c r="U55" i="7"/>
  <c r="W38" i="7"/>
  <c r="W83" i="7"/>
  <c r="S77" i="7"/>
  <c r="W70" i="7"/>
  <c r="W66" i="7"/>
  <c r="Z66" i="7"/>
  <c r="W59" i="7"/>
  <c r="Z59" i="7"/>
  <c r="T53" i="7"/>
  <c r="W47" i="7"/>
  <c r="Z47" i="7"/>
  <c r="W42" i="7"/>
  <c r="Z42" i="7"/>
  <c r="S29" i="7"/>
  <c r="Y30" i="7" s="1"/>
  <c r="W22" i="7"/>
  <c r="W81" i="7"/>
  <c r="W73" i="7"/>
  <c r="W65" i="7"/>
  <c r="W57" i="7"/>
  <c r="W49" i="7"/>
  <c r="W41" i="7"/>
  <c r="V33" i="7"/>
  <c r="Y33" i="7"/>
  <c r="W25" i="7"/>
  <c r="Z25" i="7"/>
  <c r="W29" i="7"/>
  <c r="T28" i="7"/>
  <c r="U28" i="7" s="1"/>
  <c r="V22" i="7"/>
  <c r="U22" i="7"/>
  <c r="Y22" i="7"/>
  <c r="V80" i="7"/>
  <c r="Y80" i="7"/>
  <c r="V72" i="7"/>
  <c r="Y72" i="7"/>
  <c r="V64" i="7"/>
  <c r="Y64" i="7"/>
  <c r="V56" i="7"/>
  <c r="Y56" i="7"/>
  <c r="V48" i="7"/>
  <c r="Y48" i="7"/>
  <c r="V40" i="7"/>
  <c r="Y40" i="7"/>
  <c r="V32" i="7"/>
  <c r="Y32" i="7"/>
  <c r="W24" i="7"/>
  <c r="Z24" i="7"/>
  <c r="V68" i="7"/>
  <c r="X68" i="7" s="1"/>
  <c r="Y68" i="7"/>
  <c r="U68" i="7"/>
  <c r="AA68" i="7" s="1"/>
  <c r="V69" i="7"/>
  <c r="Y69" i="7"/>
  <c r="V70" i="7"/>
  <c r="X70" i="7" s="1"/>
  <c r="U70" i="7"/>
  <c r="Y70" i="7"/>
  <c r="V59" i="7"/>
  <c r="X59" i="7" s="1"/>
  <c r="U59" i="7"/>
  <c r="Y59" i="7"/>
  <c r="W46" i="7"/>
  <c r="Z46" i="7"/>
  <c r="V42" i="7"/>
  <c r="X42" i="7" s="1"/>
  <c r="U42" i="7"/>
  <c r="V83" i="7"/>
  <c r="U83" i="7"/>
  <c r="Y83" i="7"/>
  <c r="S76" i="7"/>
  <c r="T69" i="7"/>
  <c r="W63" i="7"/>
  <c r="Z63" i="7"/>
  <c r="W58" i="7"/>
  <c r="Z58" i="7"/>
  <c r="S52" i="7"/>
  <c r="V46" i="7"/>
  <c r="X46" i="7" s="1"/>
  <c r="U46" i="7"/>
  <c r="V35" i="7"/>
  <c r="U35" i="7"/>
  <c r="AA35" i="7" s="1"/>
  <c r="Y35" i="7"/>
  <c r="T21" i="7"/>
  <c r="U21" i="7" s="1"/>
  <c r="W79" i="7"/>
  <c r="Z79" i="7"/>
  <c r="V71" i="7"/>
  <c r="Y71" i="7"/>
  <c r="V63" i="7"/>
  <c r="Y63" i="7"/>
  <c r="U63" i="7"/>
  <c r="AA63" i="7" s="1"/>
  <c r="W55" i="7"/>
  <c r="Z55" i="7"/>
  <c r="V47" i="7"/>
  <c r="Y47" i="7"/>
  <c r="U47" i="7"/>
  <c r="AA47" i="7" s="1"/>
  <c r="V39" i="7"/>
  <c r="Y39" i="7"/>
  <c r="U39" i="7"/>
  <c r="V31" i="7"/>
  <c r="Y31" i="7"/>
  <c r="V23" i="7"/>
  <c r="X23" i="7" s="1"/>
  <c r="Y23" i="7"/>
  <c r="U23" i="7"/>
  <c r="AA23" i="7" s="1"/>
  <c r="W45" i="7"/>
  <c r="Z45" i="7"/>
  <c r="V66" i="7"/>
  <c r="U66" i="7"/>
  <c r="W35" i="7"/>
  <c r="Z35" i="7"/>
  <c r="W82" i="7"/>
  <c r="Z82" i="7"/>
  <c r="W75" i="7"/>
  <c r="Z75" i="7"/>
  <c r="W62" i="7"/>
  <c r="Z62" i="7"/>
  <c r="V58" i="7"/>
  <c r="U58" i="7"/>
  <c r="Y58" i="7"/>
  <c r="W51" i="7"/>
  <c r="S45" i="7"/>
  <c r="T40" i="7"/>
  <c r="W34" i="7"/>
  <c r="W27" i="7"/>
  <c r="Z27" i="7"/>
  <c r="V21" i="7"/>
  <c r="Y21" i="7"/>
  <c r="V82" i="7"/>
  <c r="X82" i="7" s="1"/>
  <c r="U82" i="7"/>
  <c r="W39" i="7"/>
  <c r="Z39" i="7"/>
  <c r="V27" i="7"/>
  <c r="U27" i="7"/>
  <c r="Y27" i="7"/>
  <c r="V37" i="7"/>
  <c r="Y37" i="7"/>
  <c r="W74" i="7"/>
  <c r="Z74" i="7"/>
  <c r="S61" i="7"/>
  <c r="V51" i="7"/>
  <c r="U51" i="7"/>
  <c r="AA51" i="7" s="1"/>
  <c r="Y51" i="7"/>
  <c r="V44" i="7"/>
  <c r="X44" i="7" s="1"/>
  <c r="Y44" i="7"/>
  <c r="U44" i="7"/>
  <c r="AA44" i="7" s="1"/>
  <c r="W26" i="7"/>
  <c r="Z26" i="7"/>
  <c r="W78" i="7"/>
  <c r="Z78" i="7"/>
  <c r="V74" i="7"/>
  <c r="U74" i="7"/>
  <c r="AA74" i="7" s="1"/>
  <c r="Y74" i="7"/>
  <c r="W54" i="7"/>
  <c r="W50" i="7"/>
  <c r="Z50" i="7"/>
  <c r="W43" i="7"/>
  <c r="Z43" i="7"/>
  <c r="V38" i="7"/>
  <c r="U38" i="7"/>
  <c r="Y38" i="7"/>
  <c r="Z30" i="7"/>
  <c r="V26" i="7"/>
  <c r="X26" i="7" s="1"/>
  <c r="U26" i="7"/>
  <c r="W19" i="7"/>
  <c r="Z19" i="7"/>
  <c r="S81" i="7"/>
  <c r="T71" i="7"/>
  <c r="U71" i="7" s="1"/>
  <c r="AA71" i="7" s="1"/>
  <c r="T37" i="7"/>
  <c r="Z38" i="7" s="1"/>
  <c r="T31" i="7"/>
  <c r="S49" i="7"/>
  <c r="Y50" i="7" s="1"/>
  <c r="S65" i="7"/>
  <c r="AB69" i="4"/>
  <c r="AE69" i="4" s="1"/>
  <c r="AB65" i="4"/>
  <c r="AE65" i="4" s="1"/>
  <c r="AB61" i="4"/>
  <c r="AE61" i="4" s="1"/>
  <c r="AB57" i="4"/>
  <c r="AE57" i="4" s="1"/>
  <c r="AB53" i="4"/>
  <c r="AE53" i="4" s="1"/>
  <c r="AB49" i="4"/>
  <c r="AE49" i="4" s="1"/>
  <c r="AB45" i="4"/>
  <c r="AE45" i="4" s="1"/>
  <c r="AB41" i="4"/>
  <c r="AE41" i="4" s="1"/>
  <c r="AB37" i="4"/>
  <c r="AE37" i="4" s="1"/>
  <c r="AB33" i="4"/>
  <c r="AE33" i="4" s="1"/>
  <c r="AB29" i="4"/>
  <c r="AE29" i="4" s="1"/>
  <c r="AB25" i="4"/>
  <c r="AE25" i="4" s="1"/>
  <c r="AB21" i="4"/>
  <c r="AE21" i="4" s="1"/>
  <c r="AA17" i="4"/>
  <c r="AD17" i="4" s="1"/>
  <c r="AB68" i="4"/>
  <c r="AE68" i="4" s="1"/>
  <c r="AB64" i="4"/>
  <c r="AE64" i="4" s="1"/>
  <c r="AB60" i="4"/>
  <c r="AE60" i="4" s="1"/>
  <c r="AB56" i="4"/>
  <c r="AE56" i="4" s="1"/>
  <c r="AB52" i="4"/>
  <c r="AE52" i="4" s="1"/>
  <c r="AB48" i="4"/>
  <c r="AE48" i="4" s="1"/>
  <c r="AB44" i="4"/>
  <c r="AE44" i="4" s="1"/>
  <c r="AB40" i="4"/>
  <c r="AE40" i="4" s="1"/>
  <c r="AB36" i="4"/>
  <c r="AE36" i="4" s="1"/>
  <c r="AB32" i="4"/>
  <c r="AE32" i="4" s="1"/>
  <c r="AB28" i="4"/>
  <c r="AE28" i="4" s="1"/>
  <c r="AB24" i="4"/>
  <c r="AE24" i="4" s="1"/>
  <c r="AB20" i="4"/>
  <c r="AE20" i="4" s="1"/>
  <c r="AB71" i="4"/>
  <c r="AE71" i="4" s="1"/>
  <c r="AB67" i="4"/>
  <c r="AE67" i="4" s="1"/>
  <c r="AB63" i="4"/>
  <c r="AE63" i="4" s="1"/>
  <c r="AB59" i="4"/>
  <c r="AE59" i="4" s="1"/>
  <c r="AB55" i="4"/>
  <c r="AE55" i="4" s="1"/>
  <c r="AB51" i="4"/>
  <c r="AE51" i="4" s="1"/>
  <c r="AB47" i="4"/>
  <c r="AE47" i="4" s="1"/>
  <c r="AB43" i="4"/>
  <c r="AE43" i="4" s="1"/>
  <c r="AB39" i="4"/>
  <c r="AE39" i="4" s="1"/>
  <c r="AB35" i="4"/>
  <c r="AE35" i="4" s="1"/>
  <c r="AB31" i="4"/>
  <c r="AE31" i="4" s="1"/>
  <c r="AB27" i="4"/>
  <c r="AE27" i="4" s="1"/>
  <c r="AB23" i="4"/>
  <c r="AE23" i="4" s="1"/>
  <c r="AB19" i="4"/>
  <c r="AE19" i="4" s="1"/>
  <c r="AB70" i="4"/>
  <c r="AE70" i="4" s="1"/>
  <c r="AB66" i="4"/>
  <c r="AE66" i="4" s="1"/>
  <c r="AB62" i="4"/>
  <c r="AE62" i="4" s="1"/>
  <c r="AB58" i="4"/>
  <c r="AE58" i="4" s="1"/>
  <c r="AB54" i="4"/>
  <c r="AE54" i="4" s="1"/>
  <c r="AB50" i="4"/>
  <c r="AE50" i="4" s="1"/>
  <c r="AB46" i="4"/>
  <c r="AE46" i="4" s="1"/>
  <c r="AB42" i="4"/>
  <c r="AE42" i="4" s="1"/>
  <c r="AB38" i="4"/>
  <c r="AE38" i="4" s="1"/>
  <c r="AB34" i="4"/>
  <c r="AE34" i="4" s="1"/>
  <c r="AB30" i="4"/>
  <c r="AE30" i="4" s="1"/>
  <c r="AB26" i="4"/>
  <c r="AE26" i="4" s="1"/>
  <c r="AB22" i="4"/>
  <c r="AE22" i="4" s="1"/>
  <c r="AB18" i="4"/>
  <c r="AE18" i="4" s="1"/>
  <c r="S41" i="7"/>
  <c r="S25" i="7"/>
  <c r="T80" i="7"/>
  <c r="T72" i="7"/>
  <c r="Z73" i="7" s="1"/>
  <c r="T64" i="7"/>
  <c r="Z65" i="7" s="1"/>
  <c r="T56" i="7"/>
  <c r="Z57" i="7" s="1"/>
  <c r="T48" i="7"/>
  <c r="U48" i="7" s="1"/>
  <c r="T33" i="7"/>
  <c r="U33" i="7" s="1"/>
  <c r="S24" i="7"/>
  <c r="T32" i="7"/>
  <c r="U32" i="7" s="1"/>
  <c r="S18" i="7"/>
  <c r="G1" i="7"/>
  <c r="E1" i="7"/>
  <c r="D1" i="7"/>
  <c r="F1" i="7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5" i="4"/>
  <c r="H20" i="6"/>
  <c r="G21" i="6"/>
  <c r="H21" i="6" s="1"/>
  <c r="G22" i="6"/>
  <c r="G23" i="6"/>
  <c r="G24" i="6"/>
  <c r="H24" i="6" s="1"/>
  <c r="G25" i="6"/>
  <c r="H25" i="6" s="1"/>
  <c r="G20" i="6"/>
  <c r="F21" i="6"/>
  <c r="F22" i="6"/>
  <c r="H22" i="6" s="1"/>
  <c r="F23" i="6"/>
  <c r="H23" i="6" s="1"/>
  <c r="F24" i="6"/>
  <c r="F25" i="6"/>
  <c r="F20" i="6"/>
  <c r="I5" i="6"/>
  <c r="I6" i="6"/>
  <c r="I7" i="6"/>
  <c r="J7" i="6" s="1"/>
  <c r="I8" i="6"/>
  <c r="I9" i="6"/>
  <c r="I10" i="6"/>
  <c r="I11" i="6"/>
  <c r="I12" i="6"/>
  <c r="J12" i="6" s="1"/>
  <c r="I13" i="6"/>
  <c r="I14" i="6"/>
  <c r="I15" i="6"/>
  <c r="J15" i="6" s="1"/>
  <c r="I16" i="6"/>
  <c r="J6" i="6" s="1"/>
  <c r="I4" i="6"/>
  <c r="H16" i="6"/>
  <c r="G5" i="6"/>
  <c r="H5" i="6" s="1"/>
  <c r="G6" i="6"/>
  <c r="G7" i="6"/>
  <c r="G8" i="6"/>
  <c r="G9" i="6"/>
  <c r="G10" i="6"/>
  <c r="G11" i="6"/>
  <c r="G12" i="6"/>
  <c r="H12" i="6" s="1"/>
  <c r="G13" i="6"/>
  <c r="G14" i="6"/>
  <c r="G15" i="6"/>
  <c r="H15" i="6" s="1"/>
  <c r="G16" i="6"/>
  <c r="G4" i="6"/>
  <c r="F5" i="6"/>
  <c r="F6" i="6"/>
  <c r="F7" i="6"/>
  <c r="H7" i="6" s="1"/>
  <c r="F8" i="6"/>
  <c r="H8" i="6" s="1"/>
  <c r="F9" i="6"/>
  <c r="F10" i="6"/>
  <c r="F11" i="6"/>
  <c r="H11" i="6" s="1"/>
  <c r="F12" i="6"/>
  <c r="F13" i="6"/>
  <c r="F14" i="6"/>
  <c r="F15" i="6"/>
  <c r="F16" i="6"/>
  <c r="F4" i="6"/>
  <c r="B6" i="1"/>
  <c r="B7" i="1"/>
  <c r="V7" i="1" s="1"/>
  <c r="B8" i="1"/>
  <c r="V8" i="1" s="1"/>
  <c r="B9" i="1"/>
  <c r="B10" i="1"/>
  <c r="B11" i="1"/>
  <c r="U11" i="1" s="1"/>
  <c r="B12" i="1"/>
  <c r="B13" i="1"/>
  <c r="B14" i="1"/>
  <c r="B15" i="1"/>
  <c r="B16" i="1"/>
  <c r="V16" i="1" s="1"/>
  <c r="B17" i="1"/>
  <c r="B18" i="1"/>
  <c r="U18" i="1" s="1"/>
  <c r="B19" i="1"/>
  <c r="B20" i="1"/>
  <c r="B21" i="1"/>
  <c r="B22" i="1"/>
  <c r="B23" i="1"/>
  <c r="V23" i="1" s="1"/>
  <c r="B24" i="1"/>
  <c r="B25" i="1"/>
  <c r="B26" i="1"/>
  <c r="U26" i="1" s="1"/>
  <c r="B27" i="1"/>
  <c r="B28" i="1"/>
  <c r="B29" i="1"/>
  <c r="B30" i="1"/>
  <c r="B31" i="1"/>
  <c r="B32" i="1"/>
  <c r="V32" i="1" s="1"/>
  <c r="B33" i="1"/>
  <c r="B34" i="1"/>
  <c r="B35" i="1"/>
  <c r="U35" i="1" s="1"/>
  <c r="B36" i="1"/>
  <c r="B37" i="1"/>
  <c r="B38" i="1"/>
  <c r="B39" i="1"/>
  <c r="B40" i="1"/>
  <c r="V40" i="1" s="1"/>
  <c r="B41" i="1"/>
  <c r="B42" i="1"/>
  <c r="U42" i="1" s="1"/>
  <c r="B43" i="1"/>
  <c r="U43" i="1" s="1"/>
  <c r="B44" i="1"/>
  <c r="B45" i="1"/>
  <c r="B46" i="1"/>
  <c r="B47" i="1"/>
  <c r="V47" i="1" s="1"/>
  <c r="B48" i="1"/>
  <c r="V48" i="1" s="1"/>
  <c r="B49" i="1"/>
  <c r="B50" i="1"/>
  <c r="U50" i="1" s="1"/>
  <c r="B51" i="1"/>
  <c r="U51" i="1" s="1"/>
  <c r="B52" i="1"/>
  <c r="B53" i="1"/>
  <c r="B54" i="1"/>
  <c r="B55" i="1"/>
  <c r="B56" i="1"/>
  <c r="V56" i="1" s="1"/>
  <c r="B57" i="1"/>
  <c r="B58" i="1"/>
  <c r="B59" i="1"/>
  <c r="U59" i="1" s="1"/>
  <c r="B60" i="1"/>
  <c r="B61" i="1"/>
  <c r="B62" i="1"/>
  <c r="V62" i="1" s="1"/>
  <c r="B63" i="1"/>
  <c r="B64" i="1"/>
  <c r="V64" i="1" s="1"/>
  <c r="B65" i="1"/>
  <c r="B66" i="1"/>
  <c r="U66" i="1" s="1"/>
  <c r="B67" i="1"/>
  <c r="U67" i="1" s="1"/>
  <c r="B68" i="1"/>
  <c r="V68" i="1" s="1"/>
  <c r="B69" i="1"/>
  <c r="B70" i="1"/>
  <c r="V70" i="1" s="1"/>
  <c r="B71" i="1"/>
  <c r="U71" i="1" s="1"/>
  <c r="B5" i="1"/>
  <c r="V5" i="1" s="1"/>
  <c r="X38" i="7" l="1"/>
  <c r="X74" i="7"/>
  <c r="X66" i="7"/>
  <c r="AA39" i="7"/>
  <c r="AA59" i="7"/>
  <c r="AA55" i="7"/>
  <c r="AA36" i="7"/>
  <c r="AA48" i="7"/>
  <c r="AA58" i="7"/>
  <c r="AA83" i="7"/>
  <c r="AA28" i="7"/>
  <c r="X78" i="7"/>
  <c r="X51" i="7"/>
  <c r="X27" i="7"/>
  <c r="X39" i="7"/>
  <c r="X63" i="7"/>
  <c r="X62" i="7"/>
  <c r="AA33" i="7"/>
  <c r="V25" i="7"/>
  <c r="X25" i="7" s="1"/>
  <c r="Y25" i="7"/>
  <c r="U25" i="7"/>
  <c r="Z40" i="7"/>
  <c r="W40" i="7"/>
  <c r="X40" i="7" s="1"/>
  <c r="U40" i="7"/>
  <c r="AA40" i="7" s="1"/>
  <c r="V18" i="7"/>
  <c r="X18" i="7" s="1"/>
  <c r="U18" i="7"/>
  <c r="W80" i="7"/>
  <c r="Z80" i="7"/>
  <c r="U80" i="7"/>
  <c r="AA80" i="7" s="1"/>
  <c r="Z49" i="7"/>
  <c r="Z81" i="7"/>
  <c r="V77" i="7"/>
  <c r="X77" i="7" s="1"/>
  <c r="U77" i="7"/>
  <c r="Y77" i="7"/>
  <c r="X19" i="7"/>
  <c r="AA43" i="7"/>
  <c r="V60" i="7"/>
  <c r="X60" i="7" s="1"/>
  <c r="Y60" i="7"/>
  <c r="U60" i="7"/>
  <c r="AA60" i="7" s="1"/>
  <c r="W53" i="7"/>
  <c r="X53" i="7" s="1"/>
  <c r="Z53" i="7"/>
  <c r="Z20" i="7"/>
  <c r="W20" i="7"/>
  <c r="V24" i="7"/>
  <c r="X24" i="7" s="1"/>
  <c r="Y24" i="7"/>
  <c r="U24" i="7"/>
  <c r="AA24" i="7" s="1"/>
  <c r="V41" i="7"/>
  <c r="X41" i="7" s="1"/>
  <c r="Y41" i="7"/>
  <c r="U41" i="7"/>
  <c r="AA42" i="7" s="1"/>
  <c r="V65" i="7"/>
  <c r="X65" i="7" s="1"/>
  <c r="Y65" i="7"/>
  <c r="U65" i="7"/>
  <c r="AA66" i="7" s="1"/>
  <c r="Y26" i="7"/>
  <c r="V45" i="7"/>
  <c r="X45" i="7" s="1"/>
  <c r="Y45" i="7"/>
  <c r="U45" i="7"/>
  <c r="AA45" i="7" s="1"/>
  <c r="W21" i="7"/>
  <c r="X21" i="7" s="1"/>
  <c r="Z21" i="7"/>
  <c r="X83" i="7"/>
  <c r="U64" i="7"/>
  <c r="AA64" i="7" s="1"/>
  <c r="X80" i="7"/>
  <c r="Z22" i="7"/>
  <c r="AA67" i="7"/>
  <c r="V84" i="7"/>
  <c r="X84" i="7" s="1"/>
  <c r="Y84" i="7"/>
  <c r="U84" i="7"/>
  <c r="AA84" i="7" s="1"/>
  <c r="V49" i="7"/>
  <c r="X49" i="7" s="1"/>
  <c r="Y49" i="7"/>
  <c r="U49" i="7"/>
  <c r="AA49" i="7" s="1"/>
  <c r="AA26" i="7"/>
  <c r="AA27" i="7"/>
  <c r="Y42" i="7"/>
  <c r="AA79" i="7"/>
  <c r="AA34" i="7"/>
  <c r="AA75" i="7"/>
  <c r="V61" i="7"/>
  <c r="X61" i="7" s="1"/>
  <c r="U61" i="7"/>
  <c r="AA62" i="7" s="1"/>
  <c r="Y61" i="7"/>
  <c r="X64" i="7"/>
  <c r="AA22" i="7"/>
  <c r="V29" i="7"/>
  <c r="X29" i="7" s="1"/>
  <c r="Y29" i="7"/>
  <c r="U29" i="7"/>
  <c r="AA29" i="7" s="1"/>
  <c r="X50" i="7"/>
  <c r="AA73" i="7"/>
  <c r="X34" i="7"/>
  <c r="X75" i="7"/>
  <c r="W33" i="7"/>
  <c r="Z33" i="7"/>
  <c r="W56" i="7"/>
  <c r="X56" i="7" s="1"/>
  <c r="Z56" i="7"/>
  <c r="W37" i="7"/>
  <c r="X37" i="7" s="1"/>
  <c r="Z37" i="7"/>
  <c r="Z54" i="7"/>
  <c r="X35" i="7"/>
  <c r="U72" i="7"/>
  <c r="AA72" i="7" s="1"/>
  <c r="X22" i="7"/>
  <c r="X33" i="7"/>
  <c r="X57" i="7"/>
  <c r="X79" i="7"/>
  <c r="U20" i="7"/>
  <c r="AA20" i="7" s="1"/>
  <c r="V52" i="7"/>
  <c r="X52" i="7" s="1"/>
  <c r="Y52" i="7"/>
  <c r="U52" i="7"/>
  <c r="AA52" i="7" s="1"/>
  <c r="W64" i="7"/>
  <c r="Z64" i="7"/>
  <c r="W71" i="7"/>
  <c r="X71" i="7" s="1"/>
  <c r="Z71" i="7"/>
  <c r="X58" i="7"/>
  <c r="Y46" i="7"/>
  <c r="W69" i="7"/>
  <c r="X69" i="7" s="1"/>
  <c r="Z69" i="7"/>
  <c r="W28" i="7"/>
  <c r="X28" i="7" s="1"/>
  <c r="Z28" i="7"/>
  <c r="Z41" i="7"/>
  <c r="Z70" i="7"/>
  <c r="X55" i="7"/>
  <c r="Y19" i="7"/>
  <c r="W36" i="7"/>
  <c r="X36" i="7" s="1"/>
  <c r="Z36" i="7"/>
  <c r="X73" i="7"/>
  <c r="Y53" i="7"/>
  <c r="W32" i="7"/>
  <c r="X32" i="7" s="1"/>
  <c r="Z32" i="7"/>
  <c r="W48" i="7"/>
  <c r="X48" i="7" s="1"/>
  <c r="Z48" i="7"/>
  <c r="W31" i="7"/>
  <c r="X31" i="7" s="1"/>
  <c r="Z31" i="7"/>
  <c r="W72" i="7"/>
  <c r="X72" i="7" s="1"/>
  <c r="Z72" i="7"/>
  <c r="V81" i="7"/>
  <c r="X81" i="7" s="1"/>
  <c r="Y81" i="7"/>
  <c r="U81" i="7"/>
  <c r="AA81" i="7" s="1"/>
  <c r="U37" i="7"/>
  <c r="AA37" i="7" s="1"/>
  <c r="Y82" i="7"/>
  <c r="Z34" i="7"/>
  <c r="Y66" i="7"/>
  <c r="U31" i="7"/>
  <c r="AA31" i="7" s="1"/>
  <c r="X47" i="7"/>
  <c r="AA46" i="7"/>
  <c r="V76" i="7"/>
  <c r="X76" i="7" s="1"/>
  <c r="Y76" i="7"/>
  <c r="U76" i="7"/>
  <c r="AA76" i="7" s="1"/>
  <c r="U69" i="7"/>
  <c r="AA69" i="7" s="1"/>
  <c r="U56" i="7"/>
  <c r="AA56" i="7" s="1"/>
  <c r="Z29" i="7"/>
  <c r="AA19" i="7"/>
  <c r="X54" i="7"/>
  <c r="Y78" i="7"/>
  <c r="U53" i="7"/>
  <c r="AA53" i="7" s="1"/>
  <c r="Y62" i="7"/>
  <c r="X20" i="7"/>
  <c r="AA71" i="1"/>
  <c r="AD71" i="1" s="1"/>
  <c r="AA67" i="1"/>
  <c r="AD67" i="1" s="1"/>
  <c r="AA51" i="1"/>
  <c r="AD51" i="1" s="1"/>
  <c r="AA35" i="1"/>
  <c r="AD35" i="1" s="1"/>
  <c r="AA50" i="1"/>
  <c r="AD50" i="1" s="1"/>
  <c r="AA18" i="1"/>
  <c r="AD18" i="1" s="1"/>
  <c r="AA59" i="1"/>
  <c r="AD59" i="1" s="1"/>
  <c r="AA43" i="1"/>
  <c r="AD43" i="1" s="1"/>
  <c r="AA66" i="1"/>
  <c r="AD66" i="1" s="1"/>
  <c r="AA42" i="1"/>
  <c r="AD42" i="1" s="1"/>
  <c r="AA26" i="1"/>
  <c r="AD26" i="1" s="1"/>
  <c r="W69" i="1"/>
  <c r="W45" i="1"/>
  <c r="J4" i="6"/>
  <c r="J9" i="6"/>
  <c r="W52" i="1"/>
  <c r="W44" i="1"/>
  <c r="W28" i="1"/>
  <c r="W20" i="1"/>
  <c r="J8" i="6"/>
  <c r="J13" i="6"/>
  <c r="J5" i="6"/>
  <c r="J11" i="6"/>
  <c r="U5" i="1"/>
  <c r="U22" i="1"/>
  <c r="V27" i="1"/>
  <c r="V19" i="1"/>
  <c r="U9" i="1"/>
  <c r="V14" i="1"/>
  <c r="V6" i="1"/>
  <c r="V71" i="1"/>
  <c r="Z71" i="1" s="1"/>
  <c r="U28" i="1"/>
  <c r="U20" i="1"/>
  <c r="U15" i="1"/>
  <c r="U7" i="1"/>
  <c r="V12" i="1"/>
  <c r="W16" i="1"/>
  <c r="U14" i="1"/>
  <c r="U6" i="1"/>
  <c r="V11" i="1"/>
  <c r="W24" i="1"/>
  <c r="U25" i="1"/>
  <c r="V17" i="1"/>
  <c r="V22" i="1"/>
  <c r="W9" i="1"/>
  <c r="W68" i="1"/>
  <c r="U12" i="1"/>
  <c r="V9" i="1"/>
  <c r="W8" i="1"/>
  <c r="U23" i="1"/>
  <c r="V28" i="1"/>
  <c r="V20" i="1"/>
  <c r="W6" i="1"/>
  <c r="W61" i="1"/>
  <c r="W25" i="1"/>
  <c r="W49" i="1"/>
  <c r="W13" i="1"/>
  <c r="W37" i="1"/>
  <c r="U27" i="1"/>
  <c r="W21" i="1"/>
  <c r="H10" i="6"/>
  <c r="V69" i="1"/>
  <c r="W66" i="1"/>
  <c r="U64" i="1"/>
  <c r="V61" i="1"/>
  <c r="U56" i="1"/>
  <c r="V53" i="1"/>
  <c r="U48" i="1"/>
  <c r="V45" i="1"/>
  <c r="W42" i="1"/>
  <c r="U40" i="1"/>
  <c r="V37" i="1"/>
  <c r="U32" i="1"/>
  <c r="V29" i="1"/>
  <c r="U24" i="1"/>
  <c r="V21" i="1"/>
  <c r="W18" i="1"/>
  <c r="U16" i="1"/>
  <c r="V13" i="1"/>
  <c r="U8" i="1"/>
  <c r="V24" i="1"/>
  <c r="U19" i="1"/>
  <c r="H4" i="6"/>
  <c r="H9" i="6"/>
  <c r="U69" i="1"/>
  <c r="V66" i="1"/>
  <c r="Z66" i="1" s="1"/>
  <c r="U61" i="1"/>
  <c r="V58" i="1"/>
  <c r="U53" i="1"/>
  <c r="V50" i="1"/>
  <c r="Z50" i="1" s="1"/>
  <c r="U45" i="1"/>
  <c r="V42" i="1"/>
  <c r="Z42" i="1" s="1"/>
  <c r="U37" i="1"/>
  <c r="V34" i="1"/>
  <c r="U29" i="1"/>
  <c r="V26" i="1"/>
  <c r="Z26" i="1" s="1"/>
  <c r="U21" i="1"/>
  <c r="V18" i="1"/>
  <c r="Z18" i="1" s="1"/>
  <c r="U13" i="1"/>
  <c r="V10" i="1"/>
  <c r="J10" i="6"/>
  <c r="V63" i="1"/>
  <c r="U34" i="1"/>
  <c r="U10" i="1"/>
  <c r="U63" i="1"/>
  <c r="V60" i="1"/>
  <c r="W57" i="1"/>
  <c r="U55" i="1"/>
  <c r="V52" i="1"/>
  <c r="U47" i="1"/>
  <c r="V44" i="1"/>
  <c r="U39" i="1"/>
  <c r="V36" i="1"/>
  <c r="W33" i="1"/>
  <c r="U31" i="1"/>
  <c r="J16" i="6"/>
  <c r="U58" i="1"/>
  <c r="W36" i="1"/>
  <c r="W12" i="1"/>
  <c r="H14" i="6"/>
  <c r="H6" i="6"/>
  <c r="U68" i="1"/>
  <c r="V65" i="1"/>
  <c r="U60" i="1"/>
  <c r="V57" i="1"/>
  <c r="W54" i="1"/>
  <c r="U52" i="1"/>
  <c r="V49" i="1"/>
  <c r="U44" i="1"/>
  <c r="V41" i="1"/>
  <c r="U36" i="1"/>
  <c r="V33" i="1"/>
  <c r="W30" i="1"/>
  <c r="V25" i="1"/>
  <c r="W60" i="1"/>
  <c r="V31" i="1"/>
  <c r="U65" i="1"/>
  <c r="U57" i="1"/>
  <c r="V54" i="1"/>
  <c r="U49" i="1"/>
  <c r="V46" i="1"/>
  <c r="U41" i="1"/>
  <c r="V38" i="1"/>
  <c r="U33" i="1"/>
  <c r="V30" i="1"/>
  <c r="U17" i="1"/>
  <c r="J14" i="6"/>
  <c r="V55" i="1"/>
  <c r="V39" i="1"/>
  <c r="V15" i="1"/>
  <c r="H13" i="6"/>
  <c r="U70" i="1"/>
  <c r="V67" i="1"/>
  <c r="Z67" i="1" s="1"/>
  <c r="W64" i="1"/>
  <c r="U62" i="1"/>
  <c r="V59" i="1"/>
  <c r="Z59" i="1" s="1"/>
  <c r="W56" i="1"/>
  <c r="U54" i="1"/>
  <c r="V51" i="1"/>
  <c r="Z51" i="1" s="1"/>
  <c r="W48" i="1"/>
  <c r="U46" i="1"/>
  <c r="V43" i="1"/>
  <c r="Z43" i="1" s="1"/>
  <c r="W40" i="1"/>
  <c r="U38" i="1"/>
  <c r="V35" i="1"/>
  <c r="Z35" i="1" s="1"/>
  <c r="W32" i="1"/>
  <c r="U30" i="1"/>
  <c r="X66" i="4"/>
  <c r="X70" i="4"/>
  <c r="T18" i="4"/>
  <c r="U18" i="4"/>
  <c r="V18" i="4"/>
  <c r="X18" i="4" s="1"/>
  <c r="W18" i="4"/>
  <c r="Y18" i="4" s="1"/>
  <c r="T19" i="4"/>
  <c r="U19" i="4"/>
  <c r="V19" i="4"/>
  <c r="W19" i="4"/>
  <c r="Y19" i="4" s="1"/>
  <c r="X19" i="4"/>
  <c r="T20" i="4"/>
  <c r="U20" i="4"/>
  <c r="V20" i="4"/>
  <c r="X20" i="4" s="1"/>
  <c r="W20" i="4"/>
  <c r="Y20" i="4" s="1"/>
  <c r="T21" i="4"/>
  <c r="U21" i="4"/>
  <c r="V21" i="4"/>
  <c r="X21" i="4" s="1"/>
  <c r="W21" i="4"/>
  <c r="Y21" i="4" s="1"/>
  <c r="T22" i="4"/>
  <c r="U22" i="4"/>
  <c r="V22" i="4"/>
  <c r="X22" i="4" s="1"/>
  <c r="W22" i="4"/>
  <c r="Y22" i="4" s="1"/>
  <c r="T23" i="4"/>
  <c r="U23" i="4"/>
  <c r="V23" i="4"/>
  <c r="W23" i="4"/>
  <c r="Y23" i="4" s="1"/>
  <c r="X23" i="4"/>
  <c r="T24" i="4"/>
  <c r="U24" i="4"/>
  <c r="V24" i="4"/>
  <c r="W24" i="4"/>
  <c r="Y24" i="4" s="1"/>
  <c r="X24" i="4"/>
  <c r="T25" i="4"/>
  <c r="U25" i="4"/>
  <c r="V25" i="4"/>
  <c r="X25" i="4" s="1"/>
  <c r="W25" i="4"/>
  <c r="Y25" i="4"/>
  <c r="T26" i="4"/>
  <c r="U26" i="4"/>
  <c r="V26" i="4"/>
  <c r="X26" i="4" s="1"/>
  <c r="W26" i="4"/>
  <c r="Y26" i="4" s="1"/>
  <c r="T27" i="4"/>
  <c r="U27" i="4"/>
  <c r="V27" i="4"/>
  <c r="W27" i="4"/>
  <c r="Y27" i="4" s="1"/>
  <c r="X27" i="4"/>
  <c r="T28" i="4"/>
  <c r="U28" i="4"/>
  <c r="V28" i="4"/>
  <c r="X28" i="4" s="1"/>
  <c r="W28" i="4"/>
  <c r="Y28" i="4" s="1"/>
  <c r="T29" i="4"/>
  <c r="U29" i="4"/>
  <c r="V29" i="4"/>
  <c r="W29" i="4"/>
  <c r="Y29" i="4" s="1"/>
  <c r="T30" i="4"/>
  <c r="U30" i="4"/>
  <c r="V30" i="4"/>
  <c r="X30" i="4" s="1"/>
  <c r="W30" i="4"/>
  <c r="Y30" i="4" s="1"/>
  <c r="T31" i="4"/>
  <c r="U31" i="4"/>
  <c r="V31" i="4"/>
  <c r="W31" i="4"/>
  <c r="Y31" i="4" s="1"/>
  <c r="X31" i="4"/>
  <c r="T32" i="4"/>
  <c r="U32" i="4"/>
  <c r="V32" i="4"/>
  <c r="W32" i="4"/>
  <c r="Y32" i="4" s="1"/>
  <c r="X32" i="4"/>
  <c r="T33" i="4"/>
  <c r="U33" i="4"/>
  <c r="V33" i="4"/>
  <c r="X33" i="4" s="1"/>
  <c r="W33" i="4"/>
  <c r="Y33" i="4"/>
  <c r="T34" i="4"/>
  <c r="U34" i="4"/>
  <c r="V34" i="4"/>
  <c r="X34" i="4" s="1"/>
  <c r="W34" i="4"/>
  <c r="Y34" i="4" s="1"/>
  <c r="T35" i="4"/>
  <c r="U35" i="4"/>
  <c r="V35" i="4"/>
  <c r="W35" i="4"/>
  <c r="Y35" i="4" s="1"/>
  <c r="X35" i="4"/>
  <c r="T36" i="4"/>
  <c r="U36" i="4"/>
  <c r="V36" i="4"/>
  <c r="X36" i="4" s="1"/>
  <c r="W36" i="4"/>
  <c r="Y36" i="4" s="1"/>
  <c r="T37" i="4"/>
  <c r="U37" i="4"/>
  <c r="V37" i="4"/>
  <c r="X37" i="4" s="1"/>
  <c r="W37" i="4"/>
  <c r="Y37" i="4" s="1"/>
  <c r="T38" i="4"/>
  <c r="U38" i="4"/>
  <c r="V38" i="4"/>
  <c r="X38" i="4" s="1"/>
  <c r="W38" i="4"/>
  <c r="Y38" i="4" s="1"/>
  <c r="T39" i="4"/>
  <c r="U39" i="4"/>
  <c r="V39" i="4"/>
  <c r="W39" i="4"/>
  <c r="Y39" i="4" s="1"/>
  <c r="X39" i="4"/>
  <c r="T40" i="4"/>
  <c r="U40" i="4"/>
  <c r="V40" i="4"/>
  <c r="W40" i="4"/>
  <c r="Y40" i="4" s="1"/>
  <c r="X40" i="4"/>
  <c r="T41" i="4"/>
  <c r="U41" i="4"/>
  <c r="V41" i="4"/>
  <c r="W41" i="4"/>
  <c r="Y41" i="4"/>
  <c r="T42" i="4"/>
  <c r="U42" i="4"/>
  <c r="V42" i="4"/>
  <c r="X42" i="4" s="1"/>
  <c r="W42" i="4"/>
  <c r="Y42" i="4" s="1"/>
  <c r="T43" i="4"/>
  <c r="U43" i="4"/>
  <c r="V43" i="4"/>
  <c r="W43" i="4"/>
  <c r="Y43" i="4" s="1"/>
  <c r="X43" i="4"/>
  <c r="T44" i="4"/>
  <c r="U44" i="4"/>
  <c r="V44" i="4"/>
  <c r="X44" i="4" s="1"/>
  <c r="W44" i="4"/>
  <c r="Y44" i="4" s="1"/>
  <c r="T45" i="4"/>
  <c r="U45" i="4"/>
  <c r="V45" i="4"/>
  <c r="X45" i="4" s="1"/>
  <c r="W45" i="4"/>
  <c r="Y45" i="4" s="1"/>
  <c r="T46" i="4"/>
  <c r="U46" i="4"/>
  <c r="V46" i="4"/>
  <c r="X46" i="4" s="1"/>
  <c r="W46" i="4"/>
  <c r="Y46" i="4" s="1"/>
  <c r="T47" i="4"/>
  <c r="U47" i="4"/>
  <c r="V47" i="4"/>
  <c r="W47" i="4"/>
  <c r="Y47" i="4" s="1"/>
  <c r="X47" i="4"/>
  <c r="T48" i="4"/>
  <c r="U48" i="4"/>
  <c r="V48" i="4"/>
  <c r="W48" i="4"/>
  <c r="Y48" i="4" s="1"/>
  <c r="X48" i="4"/>
  <c r="T49" i="4"/>
  <c r="U49" i="4"/>
  <c r="V49" i="4"/>
  <c r="X49" i="4" s="1"/>
  <c r="W49" i="4"/>
  <c r="Y49" i="4"/>
  <c r="T50" i="4"/>
  <c r="U50" i="4"/>
  <c r="V50" i="4"/>
  <c r="X50" i="4" s="1"/>
  <c r="W50" i="4"/>
  <c r="Y50" i="4" s="1"/>
  <c r="T51" i="4"/>
  <c r="U51" i="4"/>
  <c r="V51" i="4"/>
  <c r="W51" i="4"/>
  <c r="Y51" i="4" s="1"/>
  <c r="X51" i="4"/>
  <c r="T52" i="4"/>
  <c r="U52" i="4"/>
  <c r="V52" i="4"/>
  <c r="X52" i="4" s="1"/>
  <c r="W52" i="4"/>
  <c r="Y52" i="4" s="1"/>
  <c r="T53" i="4"/>
  <c r="U53" i="4"/>
  <c r="V53" i="4"/>
  <c r="W53" i="4"/>
  <c r="Y53" i="4" s="1"/>
  <c r="T54" i="4"/>
  <c r="U54" i="4"/>
  <c r="V54" i="4"/>
  <c r="X54" i="4" s="1"/>
  <c r="W54" i="4"/>
  <c r="Y54" i="4" s="1"/>
  <c r="T55" i="4"/>
  <c r="U55" i="4"/>
  <c r="V55" i="4"/>
  <c r="W55" i="4"/>
  <c r="Y55" i="4" s="1"/>
  <c r="X55" i="4"/>
  <c r="T56" i="4"/>
  <c r="U56" i="4"/>
  <c r="V56" i="4"/>
  <c r="W56" i="4"/>
  <c r="Y56" i="4" s="1"/>
  <c r="X56" i="4"/>
  <c r="T57" i="4"/>
  <c r="U57" i="4"/>
  <c r="V57" i="4"/>
  <c r="X57" i="4" s="1"/>
  <c r="W57" i="4"/>
  <c r="Y57" i="4"/>
  <c r="T58" i="4"/>
  <c r="U58" i="4"/>
  <c r="V58" i="4"/>
  <c r="X58" i="4" s="1"/>
  <c r="W58" i="4"/>
  <c r="Y58" i="4" s="1"/>
  <c r="T59" i="4"/>
  <c r="U59" i="4"/>
  <c r="V59" i="4"/>
  <c r="W59" i="4"/>
  <c r="Y59" i="4" s="1"/>
  <c r="X59" i="4"/>
  <c r="T60" i="4"/>
  <c r="U60" i="4"/>
  <c r="V60" i="4"/>
  <c r="X60" i="4" s="1"/>
  <c r="W60" i="4"/>
  <c r="Y60" i="4" s="1"/>
  <c r="T61" i="4"/>
  <c r="U61" i="4"/>
  <c r="V61" i="4"/>
  <c r="X61" i="4" s="1"/>
  <c r="W61" i="4"/>
  <c r="Y61" i="4" s="1"/>
  <c r="T62" i="4"/>
  <c r="U62" i="4"/>
  <c r="V62" i="4"/>
  <c r="X62" i="4" s="1"/>
  <c r="W62" i="4"/>
  <c r="Y62" i="4" s="1"/>
  <c r="T63" i="4"/>
  <c r="U63" i="4"/>
  <c r="V63" i="4"/>
  <c r="W63" i="4"/>
  <c r="Y63" i="4" s="1"/>
  <c r="X63" i="4"/>
  <c r="T64" i="4"/>
  <c r="U64" i="4"/>
  <c r="V64" i="4"/>
  <c r="X64" i="4" s="1"/>
  <c r="W64" i="4"/>
  <c r="Y64" i="4" s="1"/>
  <c r="T65" i="4"/>
  <c r="U65" i="4"/>
  <c r="V65" i="4"/>
  <c r="X65" i="4" s="1"/>
  <c r="W65" i="4"/>
  <c r="Y65" i="4" s="1"/>
  <c r="T66" i="4"/>
  <c r="U66" i="4"/>
  <c r="V66" i="4"/>
  <c r="W66" i="4"/>
  <c r="Y66" i="4" s="1"/>
  <c r="T67" i="4"/>
  <c r="U67" i="4"/>
  <c r="V67" i="4"/>
  <c r="X67" i="4" s="1"/>
  <c r="W67" i="4"/>
  <c r="Y67" i="4" s="1"/>
  <c r="T68" i="4"/>
  <c r="U68" i="4"/>
  <c r="V68" i="4"/>
  <c r="X68" i="4" s="1"/>
  <c r="W68" i="4"/>
  <c r="Y68" i="4" s="1"/>
  <c r="T69" i="4"/>
  <c r="U69" i="4"/>
  <c r="V69" i="4"/>
  <c r="X69" i="4" s="1"/>
  <c r="W69" i="4"/>
  <c r="Y69" i="4" s="1"/>
  <c r="T70" i="4"/>
  <c r="U70" i="4"/>
  <c r="V70" i="4"/>
  <c r="W70" i="4"/>
  <c r="Y70" i="4" s="1"/>
  <c r="T71" i="4"/>
  <c r="U71" i="4"/>
  <c r="V71" i="4"/>
  <c r="X71" i="4" s="1"/>
  <c r="W71" i="4"/>
  <c r="Y71" i="4" s="1"/>
  <c r="W17" i="4"/>
  <c r="Y17" i="4" s="1"/>
  <c r="V17" i="4"/>
  <c r="U17" i="4"/>
  <c r="T17" i="4"/>
  <c r="N18" i="4"/>
  <c r="O18" i="4"/>
  <c r="P18" i="4"/>
  <c r="R18" i="4" s="1"/>
  <c r="Q18" i="4"/>
  <c r="S18" i="4" s="1"/>
  <c r="N19" i="4"/>
  <c r="O19" i="4"/>
  <c r="P19" i="4"/>
  <c r="R19" i="4" s="1"/>
  <c r="Q19" i="4"/>
  <c r="S19" i="4" s="1"/>
  <c r="N20" i="4"/>
  <c r="O20" i="4"/>
  <c r="P20" i="4"/>
  <c r="R20" i="4" s="1"/>
  <c r="Q20" i="4"/>
  <c r="S20" i="4"/>
  <c r="N21" i="4"/>
  <c r="O21" i="4"/>
  <c r="P21" i="4"/>
  <c r="R21" i="4" s="1"/>
  <c r="Q21" i="4"/>
  <c r="S21" i="4" s="1"/>
  <c r="N22" i="4"/>
  <c r="O22" i="4"/>
  <c r="P22" i="4"/>
  <c r="R22" i="4" s="1"/>
  <c r="Q22" i="4"/>
  <c r="S22" i="4"/>
  <c r="N23" i="4"/>
  <c r="O23" i="4"/>
  <c r="P23" i="4"/>
  <c r="R23" i="4" s="1"/>
  <c r="Q23" i="4"/>
  <c r="S23" i="4" s="1"/>
  <c r="N24" i="4"/>
  <c r="O24" i="4"/>
  <c r="P24" i="4"/>
  <c r="R24" i="4" s="1"/>
  <c r="Q24" i="4"/>
  <c r="S24" i="4" s="1"/>
  <c r="N25" i="4"/>
  <c r="O25" i="4"/>
  <c r="P25" i="4"/>
  <c r="R25" i="4" s="1"/>
  <c r="Q25" i="4"/>
  <c r="S25" i="4" s="1"/>
  <c r="N26" i="4"/>
  <c r="O26" i="4"/>
  <c r="P26" i="4"/>
  <c r="R26" i="4" s="1"/>
  <c r="Q26" i="4"/>
  <c r="S26" i="4"/>
  <c r="N27" i="4"/>
  <c r="O27" i="4"/>
  <c r="P27" i="4"/>
  <c r="R27" i="4" s="1"/>
  <c r="Q27" i="4"/>
  <c r="S27" i="4" s="1"/>
  <c r="N28" i="4"/>
  <c r="O28" i="4"/>
  <c r="P28" i="4"/>
  <c r="R28" i="4" s="1"/>
  <c r="Q28" i="4"/>
  <c r="S28" i="4" s="1"/>
  <c r="N29" i="4"/>
  <c r="O29" i="4"/>
  <c r="P29" i="4"/>
  <c r="Q29" i="4"/>
  <c r="S29" i="4" s="1"/>
  <c r="N30" i="4"/>
  <c r="O30" i="4"/>
  <c r="P30" i="4"/>
  <c r="R30" i="4" s="1"/>
  <c r="Q30" i="4"/>
  <c r="S30" i="4" s="1"/>
  <c r="N31" i="4"/>
  <c r="O31" i="4"/>
  <c r="P31" i="4"/>
  <c r="R31" i="4" s="1"/>
  <c r="Q31" i="4"/>
  <c r="S31" i="4" s="1"/>
  <c r="N32" i="4"/>
  <c r="O32" i="4"/>
  <c r="P32" i="4"/>
  <c r="R32" i="4" s="1"/>
  <c r="Q32" i="4"/>
  <c r="S32" i="4"/>
  <c r="N33" i="4"/>
  <c r="O33" i="4"/>
  <c r="P33" i="4"/>
  <c r="R33" i="4" s="1"/>
  <c r="Q33" i="4"/>
  <c r="S33" i="4" s="1"/>
  <c r="N34" i="4"/>
  <c r="O34" i="4"/>
  <c r="P34" i="4"/>
  <c r="R34" i="4" s="1"/>
  <c r="Q34" i="4"/>
  <c r="S34" i="4" s="1"/>
  <c r="N35" i="4"/>
  <c r="O35" i="4"/>
  <c r="P35" i="4"/>
  <c r="R35" i="4" s="1"/>
  <c r="Q35" i="4"/>
  <c r="S35" i="4" s="1"/>
  <c r="N36" i="4"/>
  <c r="O36" i="4"/>
  <c r="P36" i="4"/>
  <c r="R36" i="4" s="1"/>
  <c r="Q36" i="4"/>
  <c r="S36" i="4" s="1"/>
  <c r="N37" i="4"/>
  <c r="O37" i="4"/>
  <c r="P37" i="4"/>
  <c r="R37" i="4" s="1"/>
  <c r="Q37" i="4"/>
  <c r="S37" i="4" s="1"/>
  <c r="N38" i="4"/>
  <c r="O38" i="4"/>
  <c r="P38" i="4"/>
  <c r="R38" i="4" s="1"/>
  <c r="Q38" i="4"/>
  <c r="S38" i="4" s="1"/>
  <c r="N39" i="4"/>
  <c r="O39" i="4"/>
  <c r="P39" i="4"/>
  <c r="R39" i="4" s="1"/>
  <c r="Q39" i="4"/>
  <c r="S39" i="4" s="1"/>
  <c r="N40" i="4"/>
  <c r="O40" i="4"/>
  <c r="P40" i="4"/>
  <c r="R40" i="4" s="1"/>
  <c r="Q40" i="4"/>
  <c r="S40" i="4" s="1"/>
  <c r="N41" i="4"/>
  <c r="O41" i="4"/>
  <c r="P41" i="4"/>
  <c r="Q41" i="4"/>
  <c r="S41" i="4"/>
  <c r="N42" i="4"/>
  <c r="O42" i="4"/>
  <c r="P42" i="4"/>
  <c r="R42" i="4" s="1"/>
  <c r="Q42" i="4"/>
  <c r="S42" i="4" s="1"/>
  <c r="N43" i="4"/>
  <c r="O43" i="4"/>
  <c r="P43" i="4"/>
  <c r="R43" i="4" s="1"/>
  <c r="Q43" i="4"/>
  <c r="S43" i="4" s="1"/>
  <c r="N44" i="4"/>
  <c r="O44" i="4"/>
  <c r="P44" i="4"/>
  <c r="R44" i="4" s="1"/>
  <c r="Q44" i="4"/>
  <c r="S44" i="4" s="1"/>
  <c r="N45" i="4"/>
  <c r="O45" i="4"/>
  <c r="P45" i="4"/>
  <c r="R45" i="4" s="1"/>
  <c r="Q45" i="4"/>
  <c r="S45" i="4" s="1"/>
  <c r="N46" i="4"/>
  <c r="O46" i="4"/>
  <c r="P46" i="4"/>
  <c r="R46" i="4" s="1"/>
  <c r="Q46" i="4"/>
  <c r="S46" i="4" s="1"/>
  <c r="N47" i="4"/>
  <c r="O47" i="4"/>
  <c r="P47" i="4"/>
  <c r="R47" i="4" s="1"/>
  <c r="Q47" i="4"/>
  <c r="S47" i="4" s="1"/>
  <c r="N48" i="4"/>
  <c r="O48" i="4"/>
  <c r="P48" i="4"/>
  <c r="Q48" i="4"/>
  <c r="S48" i="4" s="1"/>
  <c r="R48" i="4"/>
  <c r="N49" i="4"/>
  <c r="O49" i="4"/>
  <c r="P49" i="4"/>
  <c r="R49" i="4" s="1"/>
  <c r="Q49" i="4"/>
  <c r="S49" i="4" s="1"/>
  <c r="N50" i="4"/>
  <c r="O50" i="4"/>
  <c r="P50" i="4"/>
  <c r="R50" i="4" s="1"/>
  <c r="Q50" i="4"/>
  <c r="S50" i="4"/>
  <c r="N51" i="4"/>
  <c r="O51" i="4"/>
  <c r="P51" i="4"/>
  <c r="R51" i="4" s="1"/>
  <c r="Q51" i="4"/>
  <c r="S51" i="4" s="1"/>
  <c r="N52" i="4"/>
  <c r="O52" i="4"/>
  <c r="P52" i="4"/>
  <c r="R52" i="4" s="1"/>
  <c r="Q52" i="4"/>
  <c r="S52" i="4" s="1"/>
  <c r="N53" i="4"/>
  <c r="O53" i="4"/>
  <c r="P53" i="4"/>
  <c r="Q53" i="4"/>
  <c r="S53" i="4"/>
  <c r="N54" i="4"/>
  <c r="O54" i="4"/>
  <c r="P54" i="4"/>
  <c r="R54" i="4" s="1"/>
  <c r="Q54" i="4"/>
  <c r="S54" i="4" s="1"/>
  <c r="N55" i="4"/>
  <c r="O55" i="4"/>
  <c r="P55" i="4"/>
  <c r="Q55" i="4"/>
  <c r="S55" i="4" s="1"/>
  <c r="R55" i="4"/>
  <c r="N56" i="4"/>
  <c r="O56" i="4"/>
  <c r="P56" i="4"/>
  <c r="R56" i="4" s="1"/>
  <c r="Q56" i="4"/>
  <c r="S56" i="4" s="1"/>
  <c r="N57" i="4"/>
  <c r="O57" i="4"/>
  <c r="P57" i="4"/>
  <c r="R57" i="4" s="1"/>
  <c r="Q57" i="4"/>
  <c r="S57" i="4" s="1"/>
  <c r="N58" i="4"/>
  <c r="O58" i="4"/>
  <c r="P58" i="4"/>
  <c r="R58" i="4" s="1"/>
  <c r="Q58" i="4"/>
  <c r="S58" i="4"/>
  <c r="N59" i="4"/>
  <c r="O59" i="4"/>
  <c r="P59" i="4"/>
  <c r="R59" i="4" s="1"/>
  <c r="Q59" i="4"/>
  <c r="S59" i="4" s="1"/>
  <c r="N60" i="4"/>
  <c r="O60" i="4"/>
  <c r="P60" i="4"/>
  <c r="R60" i="4" s="1"/>
  <c r="Q60" i="4"/>
  <c r="S60" i="4"/>
  <c r="N61" i="4"/>
  <c r="O61" i="4"/>
  <c r="P61" i="4"/>
  <c r="R61" i="4" s="1"/>
  <c r="Q61" i="4"/>
  <c r="S61" i="4" s="1"/>
  <c r="N62" i="4"/>
  <c r="O62" i="4"/>
  <c r="P62" i="4"/>
  <c r="R62" i="4" s="1"/>
  <c r="Q62" i="4"/>
  <c r="S62" i="4" s="1"/>
  <c r="N63" i="4"/>
  <c r="O63" i="4"/>
  <c r="P63" i="4"/>
  <c r="R63" i="4" s="1"/>
  <c r="Q63" i="4"/>
  <c r="S63" i="4" s="1"/>
  <c r="N64" i="4"/>
  <c r="O64" i="4"/>
  <c r="P64" i="4"/>
  <c r="R64" i="4" s="1"/>
  <c r="Q64" i="4"/>
  <c r="S64" i="4" s="1"/>
  <c r="N65" i="4"/>
  <c r="O65" i="4"/>
  <c r="P65" i="4"/>
  <c r="R65" i="4" s="1"/>
  <c r="Q65" i="4"/>
  <c r="S65" i="4" s="1"/>
  <c r="N66" i="4"/>
  <c r="O66" i="4"/>
  <c r="P66" i="4"/>
  <c r="R66" i="4" s="1"/>
  <c r="Q66" i="4"/>
  <c r="S66" i="4" s="1"/>
  <c r="N67" i="4"/>
  <c r="O67" i="4"/>
  <c r="P67" i="4"/>
  <c r="Q67" i="4"/>
  <c r="S67" i="4" s="1"/>
  <c r="R67" i="4"/>
  <c r="N68" i="4"/>
  <c r="O68" i="4"/>
  <c r="P68" i="4"/>
  <c r="R68" i="4" s="1"/>
  <c r="Q68" i="4"/>
  <c r="S68" i="4" s="1"/>
  <c r="N69" i="4"/>
  <c r="O69" i="4"/>
  <c r="P69" i="4"/>
  <c r="R69" i="4" s="1"/>
  <c r="Q69" i="4"/>
  <c r="S69" i="4" s="1"/>
  <c r="N70" i="4"/>
  <c r="O70" i="4"/>
  <c r="P70" i="4"/>
  <c r="R70" i="4" s="1"/>
  <c r="Q70" i="4"/>
  <c r="S70" i="4" s="1"/>
  <c r="N71" i="4"/>
  <c r="O71" i="4"/>
  <c r="P71" i="4"/>
  <c r="R71" i="4" s="1"/>
  <c r="Q71" i="4"/>
  <c r="S71" i="4" s="1"/>
  <c r="P17" i="4"/>
  <c r="Q17" i="4"/>
  <c r="S17" i="4" s="1"/>
  <c r="O17" i="4"/>
  <c r="J2" i="1"/>
  <c r="N20" i="1"/>
  <c r="N18" i="1"/>
  <c r="O18" i="1"/>
  <c r="N19" i="1"/>
  <c r="O19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O17" i="1"/>
  <c r="N17" i="1"/>
  <c r="O2" i="1"/>
  <c r="M2" i="1"/>
  <c r="L2" i="1"/>
  <c r="N2" i="1" s="1"/>
  <c r="T20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17" i="1"/>
  <c r="S17" i="1" s="1"/>
  <c r="F2" i="1"/>
  <c r="G2" i="1"/>
  <c r="H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P53" i="1" s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" i="1"/>
  <c r="AA54" i="7" l="1"/>
  <c r="AA70" i="7"/>
  <c r="AA50" i="7"/>
  <c r="AA77" i="7"/>
  <c r="AA82" i="7"/>
  <c r="AA25" i="7"/>
  <c r="AA38" i="7"/>
  <c r="AA30" i="7"/>
  <c r="AA57" i="7"/>
  <c r="AA65" i="7"/>
  <c r="AA78" i="7"/>
  <c r="AA61" i="7"/>
  <c r="AA32" i="7"/>
  <c r="AA21" i="7"/>
  <c r="AA41" i="7"/>
  <c r="AA38" i="1"/>
  <c r="AD38" i="1" s="1"/>
  <c r="Z38" i="1"/>
  <c r="AA49" i="1"/>
  <c r="AD49" i="1" s="1"/>
  <c r="Z49" i="1"/>
  <c r="Z60" i="1"/>
  <c r="AA60" i="1"/>
  <c r="AD60" i="1" s="1"/>
  <c r="AA55" i="1"/>
  <c r="AD55" i="1" s="1"/>
  <c r="Z55" i="1"/>
  <c r="AA48" i="1"/>
  <c r="AD48" i="1" s="1"/>
  <c r="Z48" i="1"/>
  <c r="AA62" i="1"/>
  <c r="AD62" i="1" s="1"/>
  <c r="Z62" i="1"/>
  <c r="Z36" i="1"/>
  <c r="AA36" i="1"/>
  <c r="AD36" i="1" s="1"/>
  <c r="AA31" i="1"/>
  <c r="AD31" i="1" s="1"/>
  <c r="Z31" i="1"/>
  <c r="Z45" i="1"/>
  <c r="AA45" i="1"/>
  <c r="AD45" i="1" s="1"/>
  <c r="AA24" i="1"/>
  <c r="AD24" i="1" s="1"/>
  <c r="Z24" i="1"/>
  <c r="AA27" i="1"/>
  <c r="AD27" i="1" s="1"/>
  <c r="Z27" i="1"/>
  <c r="Z69" i="1"/>
  <c r="AA69" i="1"/>
  <c r="AD69" i="1" s="1"/>
  <c r="AA17" i="1"/>
  <c r="AD17" i="1" s="1"/>
  <c r="Z17" i="1"/>
  <c r="AA57" i="1"/>
  <c r="AD57" i="1" s="1"/>
  <c r="Z57" i="1"/>
  <c r="Z68" i="1"/>
  <c r="AA68" i="1"/>
  <c r="AD68" i="1" s="1"/>
  <c r="Z19" i="1"/>
  <c r="AA19" i="1"/>
  <c r="AD19" i="1" s="1"/>
  <c r="AA56" i="1"/>
  <c r="AD56" i="1" s="1"/>
  <c r="Z56" i="1"/>
  <c r="Z23" i="1"/>
  <c r="AA23" i="1"/>
  <c r="AD23" i="1" s="1"/>
  <c r="AA25" i="1"/>
  <c r="AD25" i="1" s="1"/>
  <c r="Z25" i="1"/>
  <c r="AA46" i="1"/>
  <c r="AD46" i="1" s="1"/>
  <c r="Z46" i="1"/>
  <c r="Z65" i="1"/>
  <c r="AA65" i="1"/>
  <c r="AD65" i="1" s="1"/>
  <c r="Z44" i="1"/>
  <c r="AA44" i="1"/>
  <c r="AD44" i="1" s="1"/>
  <c r="AA63" i="1"/>
  <c r="AD63" i="1" s="1"/>
  <c r="Z63" i="1"/>
  <c r="Z21" i="1"/>
  <c r="AA21" i="1"/>
  <c r="AD21" i="1" s="1"/>
  <c r="Z53" i="1"/>
  <c r="AA53" i="1"/>
  <c r="AD53" i="1" s="1"/>
  <c r="AA32" i="1"/>
  <c r="AD32" i="1" s="1"/>
  <c r="Z32" i="1"/>
  <c r="Z20" i="1"/>
  <c r="AA20" i="1"/>
  <c r="AD20" i="1" s="1"/>
  <c r="AA22" i="1"/>
  <c r="AD22" i="1" s="1"/>
  <c r="Z22" i="1"/>
  <c r="AA70" i="1"/>
  <c r="AD70" i="1" s="1"/>
  <c r="Z70" i="1"/>
  <c r="AA33" i="1"/>
  <c r="AD33" i="1" s="1"/>
  <c r="Z33" i="1"/>
  <c r="AA39" i="1"/>
  <c r="AD39" i="1" s="1"/>
  <c r="Z39" i="1"/>
  <c r="AA64" i="1"/>
  <c r="AD64" i="1" s="1"/>
  <c r="Z64" i="1"/>
  <c r="Z28" i="1"/>
  <c r="AA28" i="1"/>
  <c r="AD28" i="1" s="1"/>
  <c r="AA30" i="1"/>
  <c r="AD30" i="1" s="1"/>
  <c r="Z30" i="1"/>
  <c r="Z52" i="1"/>
  <c r="AA52" i="1"/>
  <c r="AD52" i="1" s="1"/>
  <c r="AA34" i="1"/>
  <c r="AD34" i="1" s="1"/>
  <c r="Z34" i="1"/>
  <c r="Z29" i="1"/>
  <c r="AA29" i="1"/>
  <c r="AD29" i="1" s="1"/>
  <c r="Z61" i="1"/>
  <c r="AA61" i="1"/>
  <c r="AD61" i="1" s="1"/>
  <c r="AA40" i="1"/>
  <c r="AD40" i="1" s="1"/>
  <c r="Z40" i="1"/>
  <c r="AA58" i="1"/>
  <c r="AD58" i="1" s="1"/>
  <c r="Z58" i="1"/>
  <c r="Z37" i="1"/>
  <c r="AA37" i="1"/>
  <c r="AD37" i="1" s="1"/>
  <c r="AA54" i="1"/>
  <c r="AD54" i="1" s="1"/>
  <c r="Z54" i="1"/>
  <c r="AA41" i="1"/>
  <c r="AD41" i="1" s="1"/>
  <c r="Z41" i="1"/>
  <c r="Z47" i="1"/>
  <c r="AA47" i="1"/>
  <c r="AD47" i="1" s="1"/>
  <c r="R29" i="4"/>
  <c r="P75" i="4"/>
  <c r="V74" i="4"/>
  <c r="X53" i="4"/>
  <c r="V77" i="4"/>
  <c r="V79" i="4" s="1"/>
  <c r="X29" i="4"/>
  <c r="V75" i="4"/>
  <c r="R17" i="4"/>
  <c r="P74" i="4"/>
  <c r="R53" i="4"/>
  <c r="P77" i="4"/>
  <c r="R41" i="4"/>
  <c r="P76" i="4"/>
  <c r="X17" i="4"/>
  <c r="X41" i="4"/>
  <c r="V76" i="4"/>
  <c r="R53" i="1"/>
  <c r="X40" i="1"/>
  <c r="P41" i="1"/>
  <c r="Y41" i="1" s="1"/>
  <c r="AC41" i="1" s="1"/>
  <c r="X37" i="1"/>
  <c r="T17" i="1"/>
  <c r="Y53" i="1"/>
  <c r="AC53" i="1" s="1"/>
  <c r="Y40" i="1"/>
  <c r="AC40" i="1" s="1"/>
  <c r="W17" i="1"/>
  <c r="W41" i="1"/>
  <c r="X41" i="1" s="1"/>
  <c r="W65" i="1"/>
  <c r="W29" i="1"/>
  <c r="W5" i="1"/>
  <c r="W53" i="1"/>
  <c r="X53" i="1" s="1"/>
  <c r="W22" i="1"/>
  <c r="W46" i="1"/>
  <c r="W70" i="1"/>
  <c r="W10" i="1"/>
  <c r="W34" i="1"/>
  <c r="W58" i="1"/>
  <c r="W19" i="1"/>
  <c r="W43" i="1"/>
  <c r="W67" i="1"/>
  <c r="W7" i="1"/>
  <c r="W31" i="1"/>
  <c r="W55" i="1"/>
  <c r="W27" i="1"/>
  <c r="W51" i="1"/>
  <c r="W15" i="1"/>
  <c r="W39" i="1"/>
  <c r="X39" i="1" s="1"/>
  <c r="W63" i="1"/>
  <c r="W14" i="1"/>
  <c r="W38" i="1"/>
  <c r="W62" i="1"/>
  <c r="W26" i="1"/>
  <c r="X26" i="1" s="1"/>
  <c r="W50" i="1"/>
  <c r="W11" i="1"/>
  <c r="W35" i="1"/>
  <c r="W59" i="1"/>
  <c r="W23" i="1"/>
  <c r="W47" i="1"/>
  <c r="W71" i="1"/>
  <c r="T67" i="1"/>
  <c r="T18" i="1"/>
  <c r="T66" i="1"/>
  <c r="T50" i="1"/>
  <c r="T26" i="1"/>
  <c r="T59" i="1"/>
  <c r="T58" i="1"/>
  <c r="T35" i="1"/>
  <c r="T68" i="1"/>
  <c r="T64" i="1"/>
  <c r="T60" i="1"/>
  <c r="T56" i="1"/>
  <c r="T52" i="1"/>
  <c r="T48" i="1"/>
  <c r="T44" i="1"/>
  <c r="T40" i="1"/>
  <c r="T36" i="1"/>
  <c r="T32" i="1"/>
  <c r="T28" i="1"/>
  <c r="T24" i="1"/>
  <c r="T19" i="1"/>
  <c r="T34" i="1"/>
  <c r="T71" i="1"/>
  <c r="T63" i="1"/>
  <c r="T55" i="1"/>
  <c r="T47" i="1"/>
  <c r="T43" i="1"/>
  <c r="T39" i="1"/>
  <c r="T31" i="1"/>
  <c r="T23" i="1"/>
  <c r="P60" i="1"/>
  <c r="X60" i="1" s="1"/>
  <c r="P44" i="1"/>
  <c r="P36" i="1"/>
  <c r="X36" i="1" s="1"/>
  <c r="T51" i="1"/>
  <c r="T27" i="1"/>
  <c r="T70" i="1"/>
  <c r="T62" i="1"/>
  <c r="T54" i="1"/>
  <c r="T46" i="1"/>
  <c r="T38" i="1"/>
  <c r="T30" i="1"/>
  <c r="T22" i="1"/>
  <c r="P68" i="1"/>
  <c r="Y68" i="1" s="1"/>
  <c r="AC68" i="1" s="1"/>
  <c r="P64" i="1"/>
  <c r="Y64" i="1" s="1"/>
  <c r="AC64" i="1" s="1"/>
  <c r="P67" i="1"/>
  <c r="P59" i="1"/>
  <c r="P51" i="1"/>
  <c r="P43" i="1"/>
  <c r="P47" i="1"/>
  <c r="P39" i="1"/>
  <c r="Y39" i="1" s="1"/>
  <c r="AC39" i="1" s="1"/>
  <c r="P19" i="1"/>
  <c r="Y19" i="1" s="1"/>
  <c r="AC19" i="1" s="1"/>
  <c r="P23" i="1"/>
  <c r="P66" i="1"/>
  <c r="P58" i="1"/>
  <c r="P50" i="1"/>
  <c r="P42" i="1"/>
  <c r="P34" i="1"/>
  <c r="Y34" i="1" s="1"/>
  <c r="AC34" i="1" s="1"/>
  <c r="P26" i="1"/>
  <c r="P18" i="1"/>
  <c r="X18" i="1" s="1"/>
  <c r="P22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42" i="1"/>
  <c r="P69" i="1"/>
  <c r="Y69" i="1" s="1"/>
  <c r="AC69" i="1" s="1"/>
  <c r="P61" i="1"/>
  <c r="Y61" i="1" s="1"/>
  <c r="AC61" i="1" s="1"/>
  <c r="P45" i="1"/>
  <c r="P37" i="1"/>
  <c r="P29" i="1"/>
  <c r="Y29" i="1" s="1"/>
  <c r="AC29" i="1" s="1"/>
  <c r="P21" i="1"/>
  <c r="Y21" i="1" s="1"/>
  <c r="AC21" i="1" s="1"/>
  <c r="P28" i="1"/>
  <c r="Y28" i="1" s="1"/>
  <c r="AC28" i="1" s="1"/>
  <c r="P20" i="1"/>
  <c r="P65" i="1"/>
  <c r="P57" i="1"/>
  <c r="Y57" i="1" s="1"/>
  <c r="AC57" i="1" s="1"/>
  <c r="P49" i="1"/>
  <c r="X49" i="1" s="1"/>
  <c r="P33" i="1"/>
  <c r="Y33" i="1" s="1"/>
  <c r="AC33" i="1" s="1"/>
  <c r="P25" i="1"/>
  <c r="P48" i="1"/>
  <c r="X48" i="1" s="1"/>
  <c r="P40" i="1"/>
  <c r="P32" i="1"/>
  <c r="X32" i="1" s="1"/>
  <c r="P24" i="1"/>
  <c r="Y24" i="1" s="1"/>
  <c r="AC24" i="1" s="1"/>
  <c r="P71" i="1"/>
  <c r="P63" i="1"/>
  <c r="Y63" i="1" s="1"/>
  <c r="AC63" i="1" s="1"/>
  <c r="P55" i="1"/>
  <c r="Y55" i="1" s="1"/>
  <c r="AC55" i="1" s="1"/>
  <c r="P70" i="1"/>
  <c r="Y70" i="1" s="1"/>
  <c r="AC70" i="1" s="1"/>
  <c r="P62" i="1"/>
  <c r="P54" i="1"/>
  <c r="Y54" i="1" s="1"/>
  <c r="AC54" i="1" s="1"/>
  <c r="P46" i="1"/>
  <c r="P38" i="1"/>
  <c r="Y38" i="1" s="1"/>
  <c r="AC38" i="1" s="1"/>
  <c r="P30" i="1"/>
  <c r="X30" i="1" s="1"/>
  <c r="E2" i="1"/>
  <c r="E1" i="1" s="1"/>
  <c r="P31" i="1"/>
  <c r="P35" i="1"/>
  <c r="P52" i="1"/>
  <c r="Y52" i="1" s="1"/>
  <c r="AC52" i="1" s="1"/>
  <c r="P27" i="1"/>
  <c r="Y27" i="1" s="1"/>
  <c r="AC27" i="1" s="1"/>
  <c r="P56" i="1"/>
  <c r="Y56" i="1" s="1"/>
  <c r="AC56" i="1" s="1"/>
  <c r="Y32" i="1" l="1"/>
  <c r="AC32" i="1" s="1"/>
  <c r="X54" i="1"/>
  <c r="X68" i="1"/>
  <c r="X27" i="1"/>
  <c r="X65" i="1"/>
  <c r="X64" i="1"/>
  <c r="P79" i="4"/>
  <c r="X55" i="1"/>
  <c r="X71" i="1"/>
  <c r="X38" i="1"/>
  <c r="R47" i="1"/>
  <c r="R35" i="1"/>
  <c r="Y35" i="1"/>
  <c r="AC35" i="1" s="1"/>
  <c r="R37" i="1"/>
  <c r="R51" i="1"/>
  <c r="Y51" i="1"/>
  <c r="AC51" i="1" s="1"/>
  <c r="X17" i="1"/>
  <c r="R49" i="1"/>
  <c r="X23" i="1"/>
  <c r="X46" i="1"/>
  <c r="X21" i="1"/>
  <c r="R29" i="1"/>
  <c r="R43" i="1"/>
  <c r="Y43" i="1"/>
  <c r="AC43" i="1" s="1"/>
  <c r="R44" i="1"/>
  <c r="X44" i="1"/>
  <c r="R31" i="1"/>
  <c r="R33" i="1"/>
  <c r="R50" i="1"/>
  <c r="Y50" i="1"/>
  <c r="AC50" i="1" s="1"/>
  <c r="R63" i="1"/>
  <c r="R45" i="1"/>
  <c r="X45" i="1"/>
  <c r="R58" i="1"/>
  <c r="R59" i="1"/>
  <c r="Y59" i="1"/>
  <c r="AC59" i="1" s="1"/>
  <c r="R30" i="1"/>
  <c r="R71" i="1"/>
  <c r="Y71" i="1"/>
  <c r="AC71" i="1" s="1"/>
  <c r="R57" i="1"/>
  <c r="R61" i="1"/>
  <c r="R66" i="1"/>
  <c r="Y66" i="1"/>
  <c r="AC66" i="1" s="1"/>
  <c r="R67" i="1"/>
  <c r="Y67" i="1"/>
  <c r="AC67" i="1" s="1"/>
  <c r="X59" i="1"/>
  <c r="X63" i="1"/>
  <c r="X67" i="1"/>
  <c r="X22" i="1"/>
  <c r="Y30" i="1"/>
  <c r="AC30" i="1" s="1"/>
  <c r="Y44" i="1"/>
  <c r="AC44" i="1" s="1"/>
  <c r="X33" i="1"/>
  <c r="Y45" i="1"/>
  <c r="AC45" i="1" s="1"/>
  <c r="Y48" i="1"/>
  <c r="AC48" i="1" s="1"/>
  <c r="Y37" i="1"/>
  <c r="AC37" i="1" s="1"/>
  <c r="R62" i="1"/>
  <c r="R34" i="1"/>
  <c r="X34" i="1"/>
  <c r="Y62" i="1"/>
  <c r="AC62" i="1" s="1"/>
  <c r="R70" i="1"/>
  <c r="R41" i="1"/>
  <c r="R60" i="1"/>
  <c r="X47" i="1"/>
  <c r="X31" i="1"/>
  <c r="X70" i="1"/>
  <c r="R38" i="1"/>
  <c r="R24" i="1"/>
  <c r="R65" i="1"/>
  <c r="R69" i="1"/>
  <c r="X69" i="1"/>
  <c r="R22" i="1"/>
  <c r="R23" i="1"/>
  <c r="R64" i="1"/>
  <c r="X35" i="1"/>
  <c r="X43" i="1"/>
  <c r="X61" i="1"/>
  <c r="Y22" i="1"/>
  <c r="AC22" i="1" s="1"/>
  <c r="Y65" i="1"/>
  <c r="AC65" i="1" s="1"/>
  <c r="X57" i="1"/>
  <c r="Y58" i="1"/>
  <c r="AC58" i="1" s="1"/>
  <c r="R48" i="1"/>
  <c r="R52" i="1"/>
  <c r="X52" i="1"/>
  <c r="R36" i="1"/>
  <c r="R25" i="1"/>
  <c r="R42" i="1"/>
  <c r="Y42" i="1"/>
  <c r="AC42" i="1" s="1"/>
  <c r="X62" i="1"/>
  <c r="R55" i="1"/>
  <c r="R56" i="1"/>
  <c r="R46" i="1"/>
  <c r="R32" i="1"/>
  <c r="R20" i="1"/>
  <c r="X20" i="1"/>
  <c r="R17" i="1"/>
  <c r="R18" i="1"/>
  <c r="Y18" i="1"/>
  <c r="AC18" i="1" s="1"/>
  <c r="R19" i="1"/>
  <c r="R68" i="1"/>
  <c r="X19" i="1"/>
  <c r="X42" i="1"/>
  <c r="X25" i="1"/>
  <c r="Y20" i="1"/>
  <c r="AC20" i="1" s="1"/>
  <c r="Y25" i="1"/>
  <c r="AC25" i="1" s="1"/>
  <c r="Y46" i="1"/>
  <c r="AC46" i="1" s="1"/>
  <c r="Y31" i="1"/>
  <c r="AC31" i="1" s="1"/>
  <c r="Y60" i="1"/>
  <c r="AC60" i="1" s="1"/>
  <c r="R27" i="1"/>
  <c r="R54" i="1"/>
  <c r="R40" i="1"/>
  <c r="R28" i="1"/>
  <c r="X28" i="1"/>
  <c r="R26" i="1"/>
  <c r="Y26" i="1"/>
  <c r="AC26" i="1" s="1"/>
  <c r="R39" i="1"/>
  <c r="X50" i="1"/>
  <c r="X51" i="1"/>
  <c r="X58" i="1"/>
  <c r="X29" i="1"/>
  <c r="Y47" i="1"/>
  <c r="AC47" i="1" s="1"/>
  <c r="X66" i="1"/>
  <c r="X24" i="1"/>
  <c r="Y23" i="1"/>
  <c r="AC23" i="1" s="1"/>
  <c r="Y17" i="1"/>
  <c r="AC17" i="1" s="1"/>
  <c r="Y36" i="1"/>
  <c r="AC36" i="1" s="1"/>
  <c r="Y49" i="1"/>
  <c r="AC49" i="1" s="1"/>
  <c r="X56" i="1"/>
  <c r="R21" i="1"/>
  <c r="H1" i="1"/>
  <c r="G1" i="1"/>
  <c r="F1" i="1"/>
</calcChain>
</file>

<file path=xl/sharedStrings.xml><?xml version="1.0" encoding="utf-8"?>
<sst xmlns="http://schemas.openxmlformats.org/spreadsheetml/2006/main" count="1472" uniqueCount="99">
  <si>
    <t>Date</t>
  </si>
  <si>
    <t>VolSales</t>
  </si>
  <si>
    <t>Avg_Temp_Max</t>
  </si>
  <si>
    <t>Avg_Precip</t>
  </si>
  <si>
    <t>Spk</t>
  </si>
  <si>
    <t>seas1</t>
  </si>
  <si>
    <t>Jan</t>
  </si>
  <si>
    <t>Dec</t>
  </si>
  <si>
    <t>Jan_2</t>
  </si>
  <si>
    <t>OLS Predicted with Old coeff</t>
  </si>
  <si>
    <t>Ensemble</t>
  </si>
  <si>
    <t>-</t>
  </si>
  <si>
    <t>Std Coeff</t>
  </si>
  <si>
    <t>Weights</t>
  </si>
  <si>
    <t>Seas1</t>
  </si>
  <si>
    <t>Log Temp</t>
  </si>
  <si>
    <t>Coeff</t>
  </si>
  <si>
    <t>YOY Due tos in %</t>
  </si>
  <si>
    <t>DT Temp</t>
  </si>
  <si>
    <t>DT Precip</t>
  </si>
  <si>
    <t>% DT Temp</t>
  </si>
  <si>
    <t>% DT Precip</t>
  </si>
  <si>
    <t>Avg Temp</t>
  </si>
  <si>
    <t>Avg Precip</t>
  </si>
  <si>
    <t>Temp elas</t>
  </si>
  <si>
    <t>Prec Elast</t>
  </si>
  <si>
    <t>Temp Diff</t>
  </si>
  <si>
    <t>Precip Diff</t>
  </si>
  <si>
    <t>States</t>
  </si>
  <si>
    <t>Tmax</t>
  </si>
  <si>
    <t xml:space="preserve">Prcp Total </t>
  </si>
  <si>
    <t>Total SPK</t>
  </si>
  <si>
    <t>OLS Predicted with New coeff</t>
  </si>
  <si>
    <t>ln(Tmax)</t>
  </si>
  <si>
    <t>Prcp_total_lag1</t>
  </si>
  <si>
    <t>Spk_2016</t>
  </si>
  <si>
    <t>Spk_2019</t>
  </si>
  <si>
    <t>Bengaluru, India</t>
  </si>
  <si>
    <t>Coef</t>
  </si>
  <si>
    <t>Std Coef</t>
  </si>
  <si>
    <t>YOY DT</t>
  </si>
  <si>
    <t>MOM DT</t>
  </si>
  <si>
    <t>DT Temp using Elasticity</t>
  </si>
  <si>
    <t>Month</t>
  </si>
  <si>
    <t>Row Labels</t>
  </si>
  <si>
    <t>Grand Total</t>
  </si>
  <si>
    <t>Average of Avg_Temp_Max</t>
  </si>
  <si>
    <t>Average of Avg_Precip</t>
  </si>
  <si>
    <t>Average of VolSales</t>
  </si>
  <si>
    <t>Sales Index</t>
  </si>
  <si>
    <t>Temp Index</t>
  </si>
  <si>
    <t>Sales*Temp Index</t>
  </si>
  <si>
    <t>DT Temp using Sales*Temp Index</t>
  </si>
  <si>
    <t>DT Temp using Sales Index</t>
  </si>
  <si>
    <t>Sales I</t>
  </si>
  <si>
    <t>Temp I</t>
  </si>
  <si>
    <t>S*T Ind</t>
  </si>
  <si>
    <t>2015</t>
  </si>
  <si>
    <t>2016</t>
  </si>
  <si>
    <t>2017</t>
  </si>
  <si>
    <t>2018</t>
  </si>
  <si>
    <t>2019</t>
  </si>
  <si>
    <t>DT Temp using Sales*temp min index</t>
  </si>
  <si>
    <t xml:space="preserve">Ensemble </t>
  </si>
  <si>
    <t>Ahmadabad, India</t>
  </si>
  <si>
    <t>YOY DT (on prior Month Diff)</t>
  </si>
  <si>
    <t>DT Temp*Sales Index</t>
  </si>
  <si>
    <t>DT Precip*Sales Index</t>
  </si>
  <si>
    <t>DT  % Temp*Sales Index</t>
  </si>
  <si>
    <t>DT % Precip*SalesIndex</t>
  </si>
  <si>
    <t>DT Precip using Sales Index</t>
  </si>
  <si>
    <t>DT % Temp*Sales I</t>
  </si>
  <si>
    <t>DT Temp MoM/YoY</t>
  </si>
  <si>
    <t>DT Precip MoM/YoY</t>
  </si>
  <si>
    <t>DT Weather Sales Index</t>
  </si>
  <si>
    <t>DT % Weather Sales Index</t>
  </si>
  <si>
    <t>DT Weather MoM/YoY</t>
  </si>
  <si>
    <t>DT %  Precip*Sales Index</t>
  </si>
  <si>
    <t>MOM Support change</t>
  </si>
  <si>
    <t xml:space="preserve">Temp diff MOM </t>
  </si>
  <si>
    <t>Precip diff MOM</t>
  </si>
  <si>
    <t>Mumbai</t>
  </si>
  <si>
    <t>lag1 temp</t>
  </si>
  <si>
    <t>avg_precip</t>
  </si>
  <si>
    <t>tmax</t>
  </si>
  <si>
    <t>log_economy</t>
  </si>
  <si>
    <t>ue</t>
  </si>
  <si>
    <t>t</t>
  </si>
  <si>
    <t>p</t>
  </si>
  <si>
    <t>eco</t>
  </si>
  <si>
    <t>avg precip</t>
  </si>
  <si>
    <t>temp</t>
  </si>
  <si>
    <t>DT Eco</t>
  </si>
  <si>
    <t>% ECO</t>
  </si>
  <si>
    <t>%UE</t>
  </si>
  <si>
    <t>DT SI Eco</t>
  </si>
  <si>
    <t>DT SI UE</t>
  </si>
  <si>
    <t>Avg_Precip_lag1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</si>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</sst>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0.000"/>
    <numFmt numFmtId="168" formatCode="0.0%"/>
    <numFmt numFmtId="169" formatCode="_(* #,##0.00000000_);_(* \(#,##0.00000000\);_(* &quot;-&quot;??_);_(@_)"/>
    <numFmt numFmtId="170" formatCode="0.0"/>
    <numFmt numFmtId="171" formatCode="0.0000"/>
    <numFmt numFmtId="172" formatCode="#,##0.00000"/>
    <numFmt numFmtId="173" formatCode="_ * #,##0.0_ ;_ * \-#,##0.0_ ;_ * &quot;-&quot;??_ ;_ @_ "/>
    <numFmt numFmtId="174" formatCode="_ * #,##0.000_ ;_ * \-#,##0.000_ ;_ * &quot;-&quot;??_ ;_ @_ "/>
    <numFmt numFmtId="175" formatCode="#,##0.0000"/>
    <numFmt numFmtId="176" formatCode="0.0000%"/>
    <numFmt numFmtId="177" formatCode="0.000000000000000"/>
    <numFmt numFmtId="178" formatCode="0.000000000"/>
    <numFmt numFmtId="179" formatCode="0.00000000"/>
    <numFmt numFmtId="180" formatCode="0.000000"/>
    <numFmt numFmtId="181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39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NumberFormat="1"/>
    <xf numFmtId="14" fontId="0" fillId="0" borderId="0" xfId="0" applyNumberFormat="1" applyFill="1" applyBorder="1" applyAlignment="1">
      <alignment horizontal="right" wrapText="1"/>
    </xf>
    <xf numFmtId="165" fontId="0" fillId="0" borderId="0" xfId="1" applyNumberFormat="1" applyFont="1" applyFill="1" applyBorder="1"/>
    <xf numFmtId="2" fontId="0" fillId="0" borderId="0" xfId="0" applyNumberFormat="1" applyFill="1" applyBorder="1"/>
    <xf numFmtId="165" fontId="0" fillId="0" borderId="0" xfId="1" applyNumberFormat="1" applyFont="1" applyFill="1" applyBorder="1" applyAlignment="1">
      <alignment horizontal="right" wrapText="1"/>
    </xf>
    <xf numFmtId="3" fontId="0" fillId="0" borderId="0" xfId="0" applyNumberForma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 wrapText="1"/>
    </xf>
    <xf numFmtId="0" fontId="0" fillId="0" borderId="0" xfId="0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right" wrapText="1"/>
    </xf>
    <xf numFmtId="9" fontId="0" fillId="0" borderId="0" xfId="2" applyFont="1" applyFill="1" applyBorder="1"/>
    <xf numFmtId="164" fontId="0" fillId="0" borderId="0" xfId="0" applyNumberFormat="1" applyFill="1" applyBorder="1"/>
    <xf numFmtId="169" fontId="0" fillId="0" borderId="0" xfId="0" applyNumberFormat="1" applyFill="1" applyBorder="1"/>
    <xf numFmtId="0" fontId="0" fillId="0" borderId="0" xfId="0" applyNumberFormat="1" applyFill="1" applyBorder="1"/>
    <xf numFmtId="4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165" fontId="0" fillId="0" borderId="0" xfId="0" applyNumberFormat="1" applyFill="1" applyBorder="1"/>
    <xf numFmtId="10" fontId="0" fillId="0" borderId="0" xfId="2" applyNumberFormat="1" applyFont="1" applyFill="1" applyBorder="1"/>
    <xf numFmtId="43" fontId="0" fillId="0" borderId="0" xfId="1" applyNumberFormat="1" applyFont="1" applyFill="1" applyBorder="1" applyAlignment="1">
      <alignment horizontal="right" wrapText="1"/>
    </xf>
    <xf numFmtId="2" fontId="0" fillId="0" borderId="0" xfId="2" applyNumberFormat="1" applyFont="1" applyFill="1" applyBorder="1"/>
    <xf numFmtId="15" fontId="0" fillId="0" borderId="0" xfId="0" applyNumberFormat="1" applyFill="1" applyBorder="1" applyAlignment="1">
      <alignment horizontal="left"/>
    </xf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 wrapText="1"/>
    </xf>
    <xf numFmtId="166" fontId="0" fillId="0" borderId="0" xfId="0" applyNumberFormat="1" applyFill="1" applyBorder="1"/>
    <xf numFmtId="165" fontId="0" fillId="2" borderId="0" xfId="1" applyNumberFormat="1" applyFont="1" applyFill="1"/>
    <xf numFmtId="166" fontId="0" fillId="0" borderId="0" xfId="0" applyNumberFormat="1" applyFill="1" applyBorder="1" applyAlignment="1">
      <alignment horizontal="right" wrapText="1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2" fillId="0" borderId="3" xfId="0" applyFont="1" applyFill="1" applyBorder="1"/>
    <xf numFmtId="0" fontId="2" fillId="0" borderId="6" xfId="0" applyFont="1" applyFill="1" applyBorder="1"/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wrapText="1"/>
    </xf>
    <xf numFmtId="15" fontId="0" fillId="0" borderId="3" xfId="0" applyNumberFormat="1" applyFill="1" applyBorder="1" applyAlignment="1">
      <alignment horizontal="left"/>
    </xf>
    <xf numFmtId="15" fontId="0" fillId="0" borderId="9" xfId="0" applyNumberFormat="1" applyFill="1" applyBorder="1" applyAlignment="1">
      <alignment horizontal="left"/>
    </xf>
    <xf numFmtId="15" fontId="0" fillId="0" borderId="6" xfId="0" applyNumberFormat="1" applyFill="1" applyBorder="1" applyAlignment="1">
      <alignment horizontal="left"/>
    </xf>
    <xf numFmtId="0" fontId="2" fillId="0" borderId="11" xfId="0" applyFont="1" applyFill="1" applyBorder="1"/>
    <xf numFmtId="0" fontId="2" fillId="0" borderId="12" xfId="0" applyFont="1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12" xfId="0" applyFill="1" applyBorder="1"/>
    <xf numFmtId="0" fontId="2" fillId="4" borderId="1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43" fontId="0" fillId="5" borderId="3" xfId="1" applyNumberFormat="1" applyFont="1" applyFill="1" applyBorder="1" applyAlignment="1">
      <alignment horizontal="right" wrapText="1"/>
    </xf>
    <xf numFmtId="3" fontId="0" fillId="5" borderId="4" xfId="0" applyNumberFormat="1" applyFill="1" applyBorder="1" applyAlignment="1">
      <alignment horizontal="right" wrapText="1"/>
    </xf>
    <xf numFmtId="10" fontId="0" fillId="5" borderId="5" xfId="2" applyNumberFormat="1" applyFont="1" applyFill="1" applyBorder="1"/>
    <xf numFmtId="43" fontId="0" fillId="5" borderId="9" xfId="1" applyNumberFormat="1" applyFont="1" applyFill="1" applyBorder="1" applyAlignment="1">
      <alignment horizontal="right" wrapText="1"/>
    </xf>
    <xf numFmtId="3" fontId="0" fillId="5" borderId="1" xfId="0" applyNumberFormat="1" applyFill="1" applyBorder="1" applyAlignment="1">
      <alignment horizontal="right" wrapText="1"/>
    </xf>
    <xf numFmtId="10" fontId="0" fillId="5" borderId="10" xfId="2" applyNumberFormat="1" applyFont="1" applyFill="1" applyBorder="1"/>
    <xf numFmtId="43" fontId="0" fillId="5" borderId="6" xfId="1" applyNumberFormat="1" applyFont="1" applyFill="1" applyBorder="1" applyAlignment="1">
      <alignment horizontal="right" wrapText="1"/>
    </xf>
    <xf numFmtId="3" fontId="0" fillId="5" borderId="7" xfId="0" applyNumberFormat="1" applyFill="1" applyBorder="1" applyAlignment="1">
      <alignment horizontal="right" wrapText="1"/>
    </xf>
    <xf numFmtId="10" fontId="0" fillId="5" borderId="8" xfId="2" applyNumberFormat="1" applyFont="1" applyFill="1" applyBorder="1"/>
    <xf numFmtId="3" fontId="0" fillId="0" borderId="0" xfId="0" applyNumberFormat="1" applyFill="1" applyBorder="1"/>
    <xf numFmtId="0" fontId="0" fillId="6" borderId="0" xfId="0" applyFill="1" applyBorder="1" applyAlignment="1">
      <alignment wrapText="1"/>
    </xf>
    <xf numFmtId="1" fontId="0" fillId="0" borderId="0" xfId="0" applyNumberFormat="1" applyFill="1" applyBorder="1" applyAlignment="1">
      <alignment horizontal="right" wrapText="1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7" borderId="0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7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/>
    <xf numFmtId="165" fontId="0" fillId="0" borderId="0" xfId="1" applyNumberFormat="1" applyFont="1" applyFill="1" applyBorder="1" applyAlignment="1">
      <alignment horizontal="center" vertical="center"/>
    </xf>
    <xf numFmtId="168" fontId="0" fillId="0" borderId="0" xfId="2" applyNumberFormat="1" applyFont="1" applyFill="1" applyBorder="1"/>
    <xf numFmtId="0" fontId="5" fillId="0" borderId="0" xfId="0" applyFont="1" applyFill="1" applyBorder="1" applyAlignment="1">
      <alignment wrapText="1"/>
    </xf>
    <xf numFmtId="170" fontId="0" fillId="0" borderId="0" xfId="0" applyNumberFormat="1" applyFill="1" applyBorder="1"/>
    <xf numFmtId="14" fontId="0" fillId="0" borderId="0" xfId="0" applyNumberFormat="1"/>
    <xf numFmtId="15" fontId="0" fillId="0" borderId="1" xfId="0" applyNumberFormat="1" applyBorder="1" applyAlignment="1">
      <alignment horizontal="left"/>
    </xf>
    <xf numFmtId="0" fontId="0" fillId="0" borderId="15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2" borderId="0" xfId="0" applyFill="1"/>
    <xf numFmtId="165" fontId="0" fillId="0" borderId="1" xfId="1" applyNumberFormat="1" applyFont="1" applyBorder="1"/>
    <xf numFmtId="171" fontId="0" fillId="0" borderId="0" xfId="0" applyNumberFormat="1" applyFill="1" applyBorder="1"/>
    <xf numFmtId="0" fontId="4" fillId="9" borderId="17" xfId="3" applyFill="1" applyBorder="1" applyAlignment="1">
      <alignment horizontal="center"/>
    </xf>
    <xf numFmtId="0" fontId="6" fillId="0" borderId="0" xfId="0" applyFont="1"/>
    <xf numFmtId="0" fontId="0" fillId="2" borderId="0" xfId="0" applyFill="1" applyBorder="1"/>
    <xf numFmtId="15" fontId="0" fillId="2" borderId="0" xfId="0" applyNumberFormat="1" applyFill="1" applyBorder="1" applyAlignment="1">
      <alignment horizontal="left"/>
    </xf>
    <xf numFmtId="1" fontId="0" fillId="2" borderId="0" xfId="0" applyNumberFormat="1" applyFill="1" applyBorder="1" applyAlignment="1">
      <alignment horizontal="right"/>
    </xf>
    <xf numFmtId="165" fontId="0" fillId="2" borderId="0" xfId="1" applyNumberFormat="1" applyFont="1" applyFill="1" applyBorder="1"/>
    <xf numFmtId="3" fontId="0" fillId="2" borderId="0" xfId="0" applyNumberFormat="1" applyFill="1" applyBorder="1" applyAlignment="1">
      <alignment horizontal="right" wrapText="1"/>
    </xf>
    <xf numFmtId="168" fontId="0" fillId="2" borderId="0" xfId="2" applyNumberFormat="1" applyFont="1" applyFill="1" applyBorder="1"/>
    <xf numFmtId="165" fontId="0" fillId="2" borderId="0" xfId="0" applyNumberFormat="1" applyFill="1" applyBorder="1"/>
    <xf numFmtId="170" fontId="0" fillId="2" borderId="0" xfId="0" applyNumberFormat="1" applyFill="1" applyBorder="1"/>
    <xf numFmtId="2" fontId="0" fillId="2" borderId="0" xfId="0" applyNumberFormat="1" applyFill="1" applyBorder="1"/>
    <xf numFmtId="43" fontId="0" fillId="0" borderId="0" xfId="0" applyNumberFormat="1" applyFill="1" applyBorder="1"/>
    <xf numFmtId="172" fontId="0" fillId="0" borderId="0" xfId="0" applyNumberFormat="1" applyFill="1" applyBorder="1"/>
    <xf numFmtId="4" fontId="0" fillId="0" borderId="0" xfId="0" applyNumberFormat="1" applyFill="1" applyBorder="1" applyAlignment="1">
      <alignment horizontal="right" wrapText="1"/>
    </xf>
    <xf numFmtId="2" fontId="0" fillId="0" borderId="1" xfId="0" applyNumberFormat="1" applyBorder="1"/>
    <xf numFmtId="2" fontId="6" fillId="0" borderId="1" xfId="0" applyNumberFormat="1" applyFont="1" applyBorder="1"/>
    <xf numFmtId="173" fontId="0" fillId="0" borderId="0" xfId="1" applyNumberFormat="1" applyFont="1" applyFill="1" applyBorder="1"/>
    <xf numFmtId="173" fontId="0" fillId="0" borderId="0" xfId="1" applyNumberFormat="1" applyFont="1" applyFill="1" applyBorder="1" applyAlignment="1">
      <alignment horizontal="right" wrapText="1"/>
    </xf>
    <xf numFmtId="173" fontId="0" fillId="0" borderId="0" xfId="0" applyNumberFormat="1" applyFill="1" applyBorder="1"/>
    <xf numFmtId="2" fontId="2" fillId="0" borderId="0" xfId="0" applyNumberFormat="1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wrapText="1"/>
    </xf>
    <xf numFmtId="174" fontId="0" fillId="0" borderId="0" xfId="1" applyNumberFormat="1" applyFont="1" applyFill="1" applyBorder="1"/>
    <xf numFmtId="0" fontId="0" fillId="10" borderId="0" xfId="0" applyFill="1"/>
    <xf numFmtId="2" fontId="0" fillId="0" borderId="0" xfId="0" applyNumberFormat="1"/>
    <xf numFmtId="167" fontId="0" fillId="0" borderId="0" xfId="0" applyNumberFormat="1"/>
    <xf numFmtId="175" fontId="0" fillId="0" borderId="0" xfId="0" applyNumberFormat="1" applyFill="1" applyBorder="1" applyAlignment="1">
      <alignment horizontal="right" wrapText="1"/>
    </xf>
    <xf numFmtId="176" fontId="0" fillId="0" borderId="0" xfId="2" applyNumberFormat="1" applyFont="1" applyFill="1" applyBorder="1"/>
    <xf numFmtId="169" fontId="0" fillId="10" borderId="0" xfId="0" applyNumberFormat="1" applyFill="1" applyBorder="1"/>
    <xf numFmtId="2" fontId="0" fillId="10" borderId="0" xfId="2" applyNumberFormat="1" applyFont="1" applyFill="1" applyBorder="1"/>
    <xf numFmtId="0" fontId="0" fillId="10" borderId="0" xfId="0" applyNumberFormat="1" applyFill="1" applyBorder="1"/>
    <xf numFmtId="0" fontId="0" fillId="10" borderId="0" xfId="0" applyFill="1" applyBorder="1"/>
    <xf numFmtId="165" fontId="0" fillId="10" borderId="0" xfId="1" applyNumberFormat="1" applyFont="1" applyFill="1" applyBorder="1" applyAlignment="1">
      <alignment horizontal="right" wrapText="1"/>
    </xf>
    <xf numFmtId="43" fontId="0" fillId="10" borderId="0" xfId="1" applyNumberFormat="1" applyFont="1" applyFill="1" applyBorder="1" applyAlignment="1">
      <alignment horizontal="right" wrapText="1"/>
    </xf>
    <xf numFmtId="165" fontId="0" fillId="10" borderId="0" xfId="1" applyNumberFormat="1" applyFont="1" applyFill="1" applyBorder="1"/>
    <xf numFmtId="177" fontId="0" fillId="0" borderId="1" xfId="0" applyNumberFormat="1" applyBorder="1"/>
    <xf numFmtId="179" fontId="0" fillId="0" borderId="1" xfId="0" applyNumberFormat="1" applyBorder="1"/>
    <xf numFmtId="179" fontId="6" fillId="0" borderId="1" xfId="0" applyNumberFormat="1" applyFont="1" applyBorder="1"/>
    <xf numFmtId="180" fontId="0" fillId="0" borderId="1" xfId="0" applyNumberFormat="1" applyBorder="1"/>
    <xf numFmtId="180" fontId="6" fillId="0" borderId="1" xfId="0" applyNumberFormat="1" applyFont="1" applyBorder="1"/>
    <xf numFmtId="181" fontId="0" fillId="0" borderId="1" xfId="0" applyNumberFormat="1" applyBorder="1"/>
    <xf numFmtId="181" fontId="6" fillId="0" borderId="1" xfId="0" applyNumberFormat="1" applyFont="1" applyBorder="1"/>
    <xf numFmtId="171" fontId="0" fillId="0" borderId="1" xfId="0" applyNumberFormat="1" applyBorder="1"/>
    <xf numFmtId="171" fontId="6" fillId="0" borderId="1" xfId="0" applyNumberFormat="1" applyFont="1" applyBorder="1"/>
    <xf numFmtId="167" fontId="0" fillId="0" borderId="1" xfId="0" applyNumberFormat="1" applyBorder="1"/>
    <xf numFmtId="167" fontId="6" fillId="0" borderId="1" xfId="0" applyNumberFormat="1" applyFont="1" applyBorder="1"/>
    <xf numFmtId="178" fontId="0" fillId="0" borderId="0" xfId="0" applyNumberFormat="1"/>
    <xf numFmtId="179" fontId="0" fillId="0" borderId="0" xfId="0" applyNumberFormat="1"/>
    <xf numFmtId="179" fontId="7" fillId="9" borderId="1" xfId="3" applyNumberFormat="1" applyFont="1" applyFill="1" applyBorder="1" applyAlignment="1">
      <alignment horizontal="center"/>
    </xf>
    <xf numFmtId="179" fontId="0" fillId="9" borderId="1" xfId="3" applyNumberFormat="1" applyFont="1" applyFill="1" applyBorder="1" applyAlignment="1">
      <alignment horizontal="center"/>
    </xf>
    <xf numFmtId="181" fontId="0" fillId="0" borderId="0" xfId="0" applyNumberFormat="1"/>
    <xf numFmtId="167" fontId="3" fillId="0" borderId="1" xfId="1" applyNumberFormat="1" applyFont="1" applyBorder="1" applyAlignment="1">
      <alignment horizontal="center" vertical="center"/>
    </xf>
    <xf numFmtId="170" fontId="3" fillId="0" borderId="1" xfId="1" applyNumberFormat="1" applyFont="1" applyBorder="1" applyAlignment="1">
      <alignment horizontal="center" vertical="center"/>
    </xf>
    <xf numFmtId="170" fontId="0" fillId="0" borderId="1" xfId="0" applyNumberFormat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DFC650E7-C534-4BEB-B2E7-15591782F7FA}"/>
    <cellStyle name="Percent" xfId="2" builtinId="5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shNair" refreshedDate="43846.507788425923" createdVersion="6" refreshedVersion="6" minRefreshableVersion="3" recordCount="59" xr:uid="{595507F1-3A35-4373-8CBB-E10E38B85178}">
  <cacheSource type="worksheet">
    <worksheetSource ref="A4:F63" sheet="Patna,Bihar"/>
  </cacheSource>
  <cacheFields count="8">
    <cacheField name="Date" numFmtId="14">
      <sharedItems containsSemiMixedTypes="0" containsNonDate="0" containsDate="1" containsString="0" minDate="2015-01-01T00:00:00" maxDate="2019-11-02T00:00:00" count="59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</sharedItems>
      <fieldGroup par="7" base="0">
        <rangePr groupBy="months" startDate="2015-01-01T00:00:00" endDate="2019-11-02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19"/>
        </groupItems>
      </fieldGroup>
    </cacheField>
    <cacheField name="Month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VolSales" numFmtId="165">
      <sharedItems containsSemiMixedTypes="0" containsString="0" containsNumber="1" containsInteger="1" minValue="118376" maxValue="2872321"/>
    </cacheField>
    <cacheField name="Avg_Temp_Max" numFmtId="0">
      <sharedItems containsSemiMixedTypes="0" containsString="0" containsNumber="1" minValue="18.8" maxValue="40.9"/>
    </cacheField>
    <cacheField name="Log Temp" numFmtId="2">
      <sharedItems containsSemiMixedTypes="0" containsString="0" containsNumber="1" minValue="2.9338568698359038" maxValue="3.7111300630487558"/>
    </cacheField>
    <cacheField name="Avg_Precip" numFmtId="2">
      <sharedItems containsSemiMixedTypes="0" containsString="0" containsNumber="1" minValue="0" maxValue="17.399999999999999"/>
    </cacheField>
    <cacheField name="Quarters" numFmtId="0" databaseField="0">
      <fieldGroup base="0">
        <rangePr groupBy="quarters" startDate="2015-01-01T00:00:00" endDate="2019-11-02T00:00:00"/>
        <groupItems count="6">
          <s v="&lt;1/1/2015"/>
          <s v="Qtr1"/>
          <s v="Qtr2"/>
          <s v="Qtr3"/>
          <s v="Qtr4"/>
          <s v="&gt;11/2/2019"/>
        </groupItems>
      </fieldGroup>
    </cacheField>
    <cacheField name="Years" numFmtId="0" databaseField="0">
      <fieldGroup base="0">
        <rangePr groupBy="years" startDate="2015-01-01T00:00:00" endDate="2019-11-02T00:00:00"/>
        <groupItems count="7">
          <s v="&lt;1/1/2015"/>
          <s v="2015"/>
          <s v="2016"/>
          <s v="2017"/>
          <s v="2018"/>
          <s v="2019"/>
          <s v="&gt;11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shNair" refreshedDate="43857.598703935182" createdVersion="6" refreshedVersion="6" minRefreshableVersion="3" recordCount="58" xr:uid="{57450E7D-E3D4-4010-8F53-6C424231C622}">
  <cacheSource type="worksheet">
    <worksheetSource ref="A4:G62" sheet="Bengaluru, India"/>
  </cacheSource>
  <cacheFields count="7">
    <cacheField name="States" numFmtId="0">
      <sharedItems/>
    </cacheField>
    <cacheField name="Date" numFmtId="15">
      <sharedItems containsSemiMixedTypes="0" containsNonDate="0" containsDate="1" containsString="0" minDate="2015-01-01T00:00:00" maxDate="2019-10-02T00:00:00"/>
    </cacheField>
    <cacheField name="Month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max" numFmtId="0">
      <sharedItems containsSemiMixedTypes="0" containsString="0" containsNumber="1" minValue="26.5" maxValue="36.9"/>
    </cacheField>
    <cacheField name="Prcp Total " numFmtId="167">
      <sharedItems containsSemiMixedTypes="0" containsString="0" containsNumber="1" minValue="0" maxValue="10.7"/>
    </cacheField>
    <cacheField name="Total SPK" numFmtId="165">
      <sharedItems containsSemiMixedTypes="0" containsString="0" containsNumber="1" minValue="2848176.4550000001" maxValue="5770397.5970000001"/>
    </cacheField>
    <cacheField name="VolSales" numFmtId="165">
      <sharedItems containsSemiMixedTypes="0" containsString="0" containsNumber="1" minValue="1122880.0630000001" maxValue="2723244.933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shNair" refreshedDate="43857.61091585648" createdVersion="6" refreshedVersion="6" minRefreshableVersion="3" recordCount="70" xr:uid="{B2951005-4EB9-4EA9-AD98-8A1D36A01715}">
  <cacheSource type="worksheet">
    <worksheetSource ref="A5:H75" sheet="Ahmadabad, India"/>
  </cacheSource>
  <cacheFields count="8">
    <cacheField name="States" numFmtId="0">
      <sharedItems/>
    </cacheField>
    <cacheField name="Date" numFmtId="15">
      <sharedItems containsSemiMixedTypes="0" containsNonDate="0" containsDate="1" containsString="0" minDate="2014-01-01T00:00:00" maxDate="2019-10-02T00:00:00"/>
    </cacheField>
    <cacheField name="Month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max" numFmtId="0">
      <sharedItems containsSemiMixedTypes="0" containsString="0" containsNumber="1" minValue="26.6" maxValue="45"/>
    </cacheField>
    <cacheField name="Prcp Total " numFmtId="2">
      <sharedItems containsSemiMixedTypes="0" containsString="0" containsNumber="1" minValue="0" maxValue="20.233333330000001"/>
    </cacheField>
    <cacheField name="Seas1" numFmtId="0">
      <sharedItems containsSemiMixedTypes="0" containsString="0" containsNumber="1" minValue="0.72" maxValue="1.4"/>
    </cacheField>
    <cacheField name="Total SPK" numFmtId="165">
      <sharedItems containsSemiMixedTypes="0" containsString="0" containsNumber="1" minValue="1867008.54" maxValue="4849995.6270000003"/>
    </cacheField>
    <cacheField name="VolSales" numFmtId="165">
      <sharedItems containsSemiMixedTypes="0" containsString="0" containsNumber="1" minValue="1263800.9750000001" maxValue="3171809.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175207"/>
    <n v="21"/>
    <n v="3.044522437723423"/>
    <n v="0.5"/>
  </r>
  <r>
    <x v="1"/>
    <x v="1"/>
    <n v="247070"/>
    <n v="27.2"/>
    <n v="3.3032169733019514"/>
    <n v="0"/>
  </r>
  <r>
    <x v="2"/>
    <x v="2"/>
    <n v="914101"/>
    <n v="31.4"/>
    <n v="3.4468078929142076"/>
    <n v="0.8"/>
  </r>
  <r>
    <x v="3"/>
    <x v="3"/>
    <n v="1505727"/>
    <n v="34.799999999999997"/>
    <n v="3.5496173867804286"/>
    <n v="0.27"/>
  </r>
  <r>
    <x v="4"/>
    <x v="4"/>
    <n v="2226879"/>
    <n v="39.1"/>
    <n v="3.6661224669913199"/>
    <n v="0.13666666669999999"/>
  </r>
  <r>
    <x v="5"/>
    <x v="5"/>
    <n v="2325450"/>
    <n v="38"/>
    <n v="3.6375861597263857"/>
    <n v="2.266666667"/>
  </r>
  <r>
    <x v="6"/>
    <x v="6"/>
    <n v="1705594"/>
    <n v="34"/>
    <n v="3.5263605246161616"/>
    <n v="9.5"/>
  </r>
  <r>
    <x v="7"/>
    <x v="7"/>
    <n v="1365831"/>
    <n v="33.799999999999997"/>
    <n v="3.520460802488973"/>
    <n v="9.2333333329999991"/>
  </r>
  <r>
    <x v="8"/>
    <x v="8"/>
    <n v="1207089"/>
    <n v="35.299999999999997"/>
    <n v="3.5638829639392511"/>
    <n v="1.0333333330000001"/>
  </r>
  <r>
    <x v="9"/>
    <x v="9"/>
    <n v="1046950"/>
    <n v="33.9"/>
    <n v="3.5234150143864045"/>
    <n v="0.13666666669999999"/>
  </r>
  <r>
    <x v="10"/>
    <x v="10"/>
    <n v="628405"/>
    <n v="30.6"/>
    <n v="3.4210000089583352"/>
    <n v="0"/>
  </r>
  <r>
    <x v="11"/>
    <x v="11"/>
    <n v="327716"/>
    <n v="24.4"/>
    <n v="3.1945831322991562"/>
    <n v="0"/>
  </r>
  <r>
    <x v="12"/>
    <x v="0"/>
    <n v="210610"/>
    <n v="23.4"/>
    <n v="3.1527360223636558"/>
    <n v="0.1033333333"/>
  </r>
  <r>
    <x v="13"/>
    <x v="1"/>
    <n v="268312"/>
    <n v="29.1"/>
    <n v="3.3707381741774469"/>
    <n v="0"/>
  </r>
  <r>
    <x v="14"/>
    <x v="2"/>
    <n v="866432"/>
    <n v="34.5"/>
    <n v="3.5409593240373143"/>
    <n v="0.13666666669999999"/>
  </r>
  <r>
    <x v="15"/>
    <x v="3"/>
    <n v="1987536"/>
    <n v="40.9"/>
    <n v="3.7111300630487558"/>
    <n v="0"/>
  </r>
  <r>
    <x v="16"/>
    <x v="4"/>
    <n v="2506680"/>
    <n v="36.5"/>
    <n v="3.597312260588446"/>
    <n v="3.5666666669999998"/>
  </r>
  <r>
    <x v="17"/>
    <x v="5"/>
    <n v="2120642"/>
    <n v="37.1"/>
    <n v="3.6136169696133895"/>
    <n v="1.9"/>
  </r>
  <r>
    <x v="18"/>
    <x v="6"/>
    <n v="1723567"/>
    <n v="33.299999999999997"/>
    <n v="3.505557396986398"/>
    <n v="7.6666666670000003"/>
  </r>
  <r>
    <x v="19"/>
    <x v="7"/>
    <n v="1266068"/>
    <n v="34.4"/>
    <n v="3.5380565643793527"/>
    <n v="3.6666666669999999"/>
  </r>
  <r>
    <x v="20"/>
    <x v="8"/>
    <n v="1076600"/>
    <n v="32.9"/>
    <n v="3.493472657771326"/>
    <n v="8.8333333330000006"/>
  </r>
  <r>
    <x v="21"/>
    <x v="9"/>
    <n v="1133024"/>
    <n v="33.6"/>
    <n v="3.5145260669691587"/>
    <n v="3"/>
  </r>
  <r>
    <x v="22"/>
    <x v="10"/>
    <n v="560722"/>
    <n v="30"/>
    <n v="3.4011973816621555"/>
    <n v="0"/>
  </r>
  <r>
    <x v="23"/>
    <x v="11"/>
    <n v="257438"/>
    <n v="21.9"/>
    <n v="3.0864866368224551"/>
    <n v="0"/>
  </r>
  <r>
    <x v="24"/>
    <x v="0"/>
    <n v="202550"/>
    <n v="23.4"/>
    <n v="3.1527360223636558"/>
    <n v="0"/>
  </r>
  <r>
    <x v="25"/>
    <x v="1"/>
    <n v="290040"/>
    <n v="28.2"/>
    <n v="3.3393219779440679"/>
    <n v="0"/>
  </r>
  <r>
    <x v="26"/>
    <x v="2"/>
    <n v="1021062"/>
    <n v="32.299999999999997"/>
    <n v="3.475067230228611"/>
    <n v="0.46666666670000001"/>
  </r>
  <r>
    <x v="27"/>
    <x v="3"/>
    <n v="1673195"/>
    <n v="36.799999999999997"/>
    <n v="3.6054978451748854"/>
    <n v="0.2033333333"/>
  </r>
  <r>
    <x v="28"/>
    <x v="4"/>
    <n v="2422056"/>
    <n v="37.700000000000003"/>
    <n v="3.629660094453965"/>
    <n v="0.8"/>
  </r>
  <r>
    <x v="29"/>
    <x v="5"/>
    <n v="2771184"/>
    <n v="36.9"/>
    <n v="3.6082115510464816"/>
    <n v="10.03333333"/>
  </r>
  <r>
    <x v="30"/>
    <x v="6"/>
    <n v="2050930"/>
    <n v="33.200000000000003"/>
    <n v="3.5025498759224432"/>
    <n v="6.8"/>
  </r>
  <r>
    <x v="31"/>
    <x v="7"/>
    <n v="1310635"/>
    <n v="33.200000000000003"/>
    <n v="3.5025498759224432"/>
    <n v="3.233333333"/>
  </r>
  <r>
    <x v="32"/>
    <x v="8"/>
    <n v="1044435"/>
    <n v="34.799999999999997"/>
    <n v="3.5496173867804286"/>
    <n v="0.53333333329999999"/>
  </r>
  <r>
    <x v="33"/>
    <x v="9"/>
    <n v="1016968"/>
    <n v="33.6"/>
    <n v="3.5145260669691587"/>
    <n v="0.17"/>
  </r>
  <r>
    <x v="34"/>
    <x v="10"/>
    <n v="546464"/>
    <n v="29.8"/>
    <n v="3.3945083935113587"/>
    <n v="0"/>
  </r>
  <r>
    <x v="35"/>
    <x v="11"/>
    <n v="248141"/>
    <n v="25.3"/>
    <n v="3.2308043957334744"/>
    <n v="0"/>
  </r>
  <r>
    <x v="36"/>
    <x v="0"/>
    <n v="118376"/>
    <n v="18.8"/>
    <n v="2.9338568698359038"/>
    <n v="0"/>
  </r>
  <r>
    <x v="37"/>
    <x v="1"/>
    <n v="197303"/>
    <n v="27.8"/>
    <n v="3.3250360206965914"/>
    <n v="0"/>
  </r>
  <r>
    <x v="38"/>
    <x v="2"/>
    <n v="1024057"/>
    <n v="34.4"/>
    <n v="3.5380565643793527"/>
    <n v="0"/>
  </r>
  <r>
    <x v="39"/>
    <x v="3"/>
    <n v="1688026"/>
    <n v="36.299999999999997"/>
    <n v="3.591817741270805"/>
    <n v="6.6666666669999999E-2"/>
  </r>
  <r>
    <x v="40"/>
    <x v="4"/>
    <n v="2432293"/>
    <n v="37"/>
    <n v="3.6109179126442243"/>
    <n v="0.73333333329999995"/>
  </r>
  <r>
    <x v="41"/>
    <x v="5"/>
    <n v="2482315"/>
    <n v="38.5"/>
    <n v="3.6506582412937387"/>
    <n v="8.6"/>
  </r>
  <r>
    <x v="42"/>
    <x v="6"/>
    <n v="2530306"/>
    <n v="35"/>
    <n v="3.5553480614894135"/>
    <n v="7.2"/>
  </r>
  <r>
    <x v="43"/>
    <x v="7"/>
    <n v="1924651"/>
    <n v="33.6"/>
    <n v="3.5145260669691587"/>
    <n v="6.233333333"/>
  </r>
  <r>
    <x v="44"/>
    <x v="8"/>
    <n v="1558674"/>
    <n v="34.299999999999997"/>
    <n v="3.535145354171894"/>
    <n v="3.9"/>
  </r>
  <r>
    <x v="45"/>
    <x v="9"/>
    <n v="1286883"/>
    <n v="33.4"/>
    <n v="3.5085558999826545"/>
    <n v="0"/>
  </r>
  <r>
    <x v="46"/>
    <x v="10"/>
    <n v="777971"/>
    <n v="30.1"/>
    <n v="3.4045251717548299"/>
    <n v="0"/>
  </r>
  <r>
    <x v="47"/>
    <x v="11"/>
    <n v="344179"/>
    <n v="24.7"/>
    <n v="3.2068032436339315"/>
    <n v="3.3333333329999999E-2"/>
  </r>
  <r>
    <x v="48"/>
    <x v="0"/>
    <n v="229475"/>
    <n v="23.2"/>
    <n v="3.1441522786722644"/>
    <n v="0.1"/>
  </r>
  <r>
    <x v="49"/>
    <x v="1"/>
    <n v="272508"/>
    <n v="25.9"/>
    <n v="3.2542429687054919"/>
    <n v="0.5"/>
  </r>
  <r>
    <x v="50"/>
    <x v="2"/>
    <n v="886823"/>
    <n v="31.3"/>
    <n v="3.4436180975461075"/>
    <n v="0.15333333330000001"/>
  </r>
  <r>
    <x v="51"/>
    <x v="3"/>
    <n v="1713824"/>
    <n v="36.6"/>
    <n v="3.6000482404073204"/>
    <n v="0.22"/>
  </r>
  <r>
    <x v="52"/>
    <x v="4"/>
    <n v="2539453"/>
    <n v="40.4"/>
    <n v="3.6988297849671046"/>
    <n v="0.1733333333"/>
  </r>
  <r>
    <x v="53"/>
    <x v="5"/>
    <n v="2868424"/>
    <n v="38.9"/>
    <n v="3.6609942506244004"/>
    <n v="2.5"/>
  </r>
  <r>
    <x v="54"/>
    <x v="6"/>
    <n v="2872321"/>
    <n v="33.700000000000003"/>
    <n v="3.5174978373583161"/>
    <n v="10.6"/>
  </r>
  <r>
    <x v="55"/>
    <x v="7"/>
    <n v="2406775"/>
    <n v="33.9"/>
    <n v="3.5234150143864045"/>
    <n v="4.5"/>
  </r>
  <r>
    <x v="56"/>
    <x v="8"/>
    <n v="2025479"/>
    <n v="31.2"/>
    <n v="3.4404180948154366"/>
    <n v="17.399999999999999"/>
  </r>
  <r>
    <x v="57"/>
    <x v="9"/>
    <n v="1620319"/>
    <n v="31.9"/>
    <n v="3.4626060097907989"/>
    <n v="0.76666666670000005"/>
  </r>
  <r>
    <x v="58"/>
    <x v="10"/>
    <n v="934782"/>
    <n v="31.5"/>
    <n v="3.449987545831587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Bengaluru, India"/>
    <d v="2015-01-01T00:00:00"/>
    <x v="0"/>
    <n v="28.5"/>
    <n v="0.296666667"/>
    <n v="3626861.3450000002"/>
    <n v="1415001.1410000001"/>
  </r>
  <r>
    <s v="Bengaluru, India"/>
    <d v="2015-02-01T00:00:00"/>
    <x v="1"/>
    <n v="31.4"/>
    <n v="0"/>
    <n v="3126196.8569999998"/>
    <n v="1282494.1229999999"/>
  </r>
  <r>
    <s v="Bengaluru, India"/>
    <d v="2015-03-01T00:00:00"/>
    <x v="2"/>
    <n v="33.4"/>
    <n v="1.266666667"/>
    <n v="4142641.699"/>
    <n v="1660129.28"/>
  </r>
  <r>
    <s v="Bengaluru, India"/>
    <d v="2015-04-01T00:00:00"/>
    <x v="3"/>
    <n v="33.299999999999997"/>
    <n v="7.5666666669999998"/>
    <n v="4015654.713"/>
    <n v="1571386.497"/>
  </r>
  <r>
    <s v="Bengaluru, India"/>
    <d v="2015-05-01T00:00:00"/>
    <x v="4"/>
    <n v="32.200000000000003"/>
    <n v="5.9666666670000001"/>
    <n v="4365047.9440000001"/>
    <n v="1700315.746"/>
  </r>
  <r>
    <s v="Bengaluru, India"/>
    <d v="2015-06-01T00:00:00"/>
    <x v="5"/>
    <n v="30.2"/>
    <n v="2.9333333330000002"/>
    <n v="3895166.068"/>
    <n v="1656120.0249999999"/>
  </r>
  <r>
    <s v="Bengaluru, India"/>
    <d v="2015-07-01T00:00:00"/>
    <x v="6"/>
    <n v="29.8"/>
    <n v="3.1333333329999999"/>
    <n v="3389033.1719999998"/>
    <n v="1453296.828"/>
  </r>
  <r>
    <s v="Bengaluru, India"/>
    <d v="2015-08-01T00:00:00"/>
    <x v="7"/>
    <n v="29.6"/>
    <n v="3.7"/>
    <n v="3121328.1209999998"/>
    <n v="1376124.2620000001"/>
  </r>
  <r>
    <s v="Bengaluru, India"/>
    <d v="2015-09-01T00:00:00"/>
    <x v="8"/>
    <n v="30"/>
    <n v="6.3"/>
    <n v="3052234.6529999999"/>
    <n v="1298631.94"/>
  </r>
  <r>
    <s v="Bengaluru, India"/>
    <d v="2015-10-01T00:00:00"/>
    <x v="9"/>
    <n v="30.6"/>
    <n v="1.566666667"/>
    <n v="3398010.56"/>
    <n v="1379505.8289999999"/>
  </r>
  <r>
    <s v="Bengaluru, India"/>
    <d v="2015-11-01T00:00:00"/>
    <x v="10"/>
    <n v="26.5"/>
    <n v="9.8000000000000007"/>
    <n v="3357438.2859999998"/>
    <n v="1318908.3840000001"/>
  </r>
  <r>
    <s v="Bengaluru, India"/>
    <d v="2015-12-01T00:00:00"/>
    <x v="11"/>
    <n v="28.5"/>
    <n v="3.766666667"/>
    <n v="3451174.5249999999"/>
    <n v="1290660.3659999999"/>
  </r>
  <r>
    <s v="Bengaluru, India"/>
    <d v="2016-01-01T00:00:00"/>
    <x v="0"/>
    <n v="28.8"/>
    <n v="0.13666666699999999"/>
    <n v="3407419.3429999999"/>
    <n v="1303078.9850000001"/>
  </r>
  <r>
    <s v="Bengaluru, India"/>
    <d v="2016-02-01T00:00:00"/>
    <x v="1"/>
    <n v="32.200000000000003"/>
    <n v="0"/>
    <n v="3379848.8489999999"/>
    <n v="1233758.0970000001"/>
  </r>
  <r>
    <s v="Bengaluru, India"/>
    <d v="2016-03-01T00:00:00"/>
    <x v="2"/>
    <n v="34.700000000000003"/>
    <n v="0.66666666699999999"/>
    <n v="4292773.0060000001"/>
    <n v="1596313.6270000001"/>
  </r>
  <r>
    <s v="Bengaluru, India"/>
    <d v="2016-04-01T00:00:00"/>
    <x v="3"/>
    <n v="36.9"/>
    <n v="0.86666666699999995"/>
    <n v="4620960.8150000004"/>
    <n v="1787717.9809999999"/>
  </r>
  <r>
    <s v="Bengaluru, India"/>
    <d v="2016-05-01T00:00:00"/>
    <x v="4"/>
    <n v="33.799999999999997"/>
    <n v="4.733333333"/>
    <n v="4971109.415"/>
    <n v="1956301.294"/>
  </r>
  <r>
    <s v="Bengaluru, India"/>
    <d v="2016-06-01T00:00:00"/>
    <x v="5"/>
    <n v="29.6"/>
    <n v="6.4333333330000002"/>
    <n v="3721837.7710000002"/>
    <n v="1493340.013"/>
  </r>
  <r>
    <s v="Bengaluru, India"/>
    <d v="2016-07-01T00:00:00"/>
    <x v="6"/>
    <n v="28.4"/>
    <n v="7"/>
    <n v="3238705.5279999999"/>
    <n v="1278994.25"/>
  </r>
  <r>
    <s v="Bengaluru, India"/>
    <d v="2016-08-01T00:00:00"/>
    <x v="7"/>
    <n v="28.9"/>
    <n v="2.9666666670000001"/>
    <n v="2917661.6860000002"/>
    <n v="1122880.0630000001"/>
  </r>
  <r>
    <s v="Bengaluru, India"/>
    <d v="2016-09-01T00:00:00"/>
    <x v="8"/>
    <n v="28.5"/>
    <n v="1.1333333329999999"/>
    <n v="2848176.4550000001"/>
    <n v="1141866.3540000001"/>
  </r>
  <r>
    <s v="Bengaluru, India"/>
    <d v="2016-10-01T00:00:00"/>
    <x v="9"/>
    <n v="31.2"/>
    <n v="0.4"/>
    <n v="3340214.7949999999"/>
    <n v="1311413.8119999999"/>
  </r>
  <r>
    <s v="Bengaluru, India"/>
    <d v="2016-11-01T00:00:00"/>
    <x v="10"/>
    <n v="31.1"/>
    <n v="6.6666666999999999E-2"/>
    <n v="3408023.8790000002"/>
    <n v="1372448.335"/>
  </r>
  <r>
    <s v="Bengaluru, India"/>
    <d v="2016-12-01T00:00:00"/>
    <x v="11"/>
    <n v="29"/>
    <n v="2.4666666670000001"/>
    <n v="3402135.3769999999"/>
    <n v="1353220.3559999999"/>
  </r>
  <r>
    <s v="Bengaluru, India"/>
    <d v="2017-01-01T00:00:00"/>
    <x v="0"/>
    <n v="29.1"/>
    <n v="0"/>
    <n v="3514657.7220000001"/>
    <n v="1378466.213"/>
  </r>
  <r>
    <s v="Bengaluru, India"/>
    <d v="2017-02-01T00:00:00"/>
    <x v="1"/>
    <n v="32.200000000000003"/>
    <n v="0"/>
    <n v="3470220.5329999998"/>
    <n v="1341095.669"/>
  </r>
  <r>
    <s v="Bengaluru, India"/>
    <d v="2017-03-01T00:00:00"/>
    <x v="2"/>
    <n v="34.5"/>
    <n v="1.6"/>
    <n v="4471311.3880000003"/>
    <n v="1836569.794"/>
  </r>
  <r>
    <s v="Bengaluru, India"/>
    <d v="2017-04-01T00:00:00"/>
    <x v="3"/>
    <n v="36.1"/>
    <n v="1.066666667"/>
    <n v="4967616.6150000002"/>
    <n v="2028824.618"/>
  </r>
  <r>
    <s v="Bengaluru, India"/>
    <d v="2017-05-01T00:00:00"/>
    <x v="4"/>
    <n v="34.4"/>
    <n v="3.9333333330000002"/>
    <n v="5257894.3260000004"/>
    <n v="2164731.6469999999"/>
  </r>
  <r>
    <s v="Bengaluru, India"/>
    <d v="2017-06-01T00:00:00"/>
    <x v="5"/>
    <n v="30"/>
    <n v="10.7"/>
    <n v="4438100.1770000001"/>
    <n v="1796300.07"/>
  </r>
  <r>
    <s v="Bengaluru, India"/>
    <d v="2017-07-01T00:00:00"/>
    <x v="6"/>
    <n v="29.5"/>
    <n v="0.12666666700000001"/>
    <n v="3824693.2459999998"/>
    <n v="1540570.9129999999"/>
  </r>
  <r>
    <s v="Bengaluru, India"/>
    <d v="2017-08-01T00:00:00"/>
    <x v="7"/>
    <n v="29.1"/>
    <n v="0.5"/>
    <n v="3271887.1510000001"/>
    <n v="1306634.9639999999"/>
  </r>
  <r>
    <s v="Bengaluru, India"/>
    <d v="2017-09-01T00:00:00"/>
    <x v="8"/>
    <n v="29.2"/>
    <n v="1.1000000000000001"/>
    <n v="3225561.645"/>
    <n v="1342769.4669999999"/>
  </r>
  <r>
    <s v="Bengaluru, India"/>
    <d v="2017-10-01T00:00:00"/>
    <x v="9"/>
    <n v="29.3"/>
    <n v="2.733333333"/>
    <n v="3292406.6860000002"/>
    <n v="1434072.5619999999"/>
  </r>
  <r>
    <s v="Bengaluru, India"/>
    <d v="2017-11-01T00:00:00"/>
    <x v="10"/>
    <n v="28.4"/>
    <n v="0.63333333300000005"/>
    <n v="3347434.5839999998"/>
    <n v="1408475.415"/>
  </r>
  <r>
    <s v="Bengaluru, India"/>
    <d v="2017-12-01T00:00:00"/>
    <x v="11"/>
    <n v="28.1"/>
    <n v="0.66666666699999999"/>
    <n v="3553826.267"/>
    <n v="1564877.943"/>
  </r>
  <r>
    <s v="Bengaluru, India"/>
    <d v="2018-01-01T00:00:00"/>
    <x v="0"/>
    <n v="29.1"/>
    <n v="0"/>
    <n v="3807293.1120000002"/>
    <n v="1704650.7509999999"/>
  </r>
  <r>
    <s v="Bengaluru, India"/>
    <d v="2018-02-01T00:00:00"/>
    <x v="1"/>
    <n v="31.4"/>
    <n v="0"/>
    <n v="3531334.1749999998"/>
    <n v="1576345.419"/>
  </r>
  <r>
    <s v="Bengaluru, India"/>
    <d v="2018-03-01T00:00:00"/>
    <x v="2"/>
    <n v="33.700000000000003"/>
    <n v="0.66666666699999999"/>
    <n v="4468692.9280000003"/>
    <n v="2070255.443"/>
  </r>
  <r>
    <s v="Bengaluru, India"/>
    <d v="2018-04-01T00:00:00"/>
    <x v="3"/>
    <n v="34"/>
    <n v="2.2999999999999998"/>
    <n v="4717520.8260000004"/>
    <n v="2189522.7009999999"/>
  </r>
  <r>
    <s v="Bengaluru, India"/>
    <d v="2018-05-01T00:00:00"/>
    <x v="4"/>
    <n v="32.6"/>
    <n v="0.93333333299999999"/>
    <n v="4870227.1090000002"/>
    <n v="2225955.7999999998"/>
  </r>
  <r>
    <s v="Bengaluru, India"/>
    <d v="2018-06-01T00:00:00"/>
    <x v="5"/>
    <n v="28.9"/>
    <n v="0.236666667"/>
    <n v="4299845.0539999995"/>
    <n v="1954475.2439999999"/>
  </r>
  <r>
    <s v="Bengaluru, India"/>
    <d v="2018-07-01T00:00:00"/>
    <x v="6"/>
    <n v="28.2"/>
    <n v="0.93333333299999999"/>
    <n v="3742361.5529999998"/>
    <n v="1740882.088"/>
  </r>
  <r>
    <s v="Bengaluru, India"/>
    <d v="2018-08-01T00:00:00"/>
    <x v="7"/>
    <n v="27.8"/>
    <n v="5.3333333329999997"/>
    <n v="3340904.003"/>
    <n v="1578532.3459999999"/>
  </r>
  <r>
    <s v="Bengaluru, India"/>
    <d v="2018-09-01T00:00:00"/>
    <x v="8"/>
    <n v="30"/>
    <n v="5.2"/>
    <n v="3238831.139"/>
    <n v="1479142.094"/>
  </r>
  <r>
    <s v="Bengaluru, India"/>
    <d v="2018-10-01T00:00:00"/>
    <x v="9"/>
    <n v="29.6"/>
    <n v="3.733333333"/>
    <n v="3760979.3859999999"/>
    <n v="1676965.6459999999"/>
  </r>
  <r>
    <s v="Bengaluru, India"/>
    <d v="2018-11-01T00:00:00"/>
    <x v="10"/>
    <n v="29.5"/>
    <n v="0.7"/>
    <n v="3743410.679"/>
    <n v="1708915.2930000001"/>
  </r>
  <r>
    <s v="Bengaluru, India"/>
    <d v="2018-12-01T00:00:00"/>
    <x v="11"/>
    <n v="29"/>
    <n v="0.53333333299999997"/>
    <n v="3919843.8149999999"/>
    <n v="1825021.9450000001"/>
  </r>
  <r>
    <s v="Bengaluru, India"/>
    <d v="2019-01-01T00:00:00"/>
    <x v="0"/>
    <n v="29.5"/>
    <n v="3.3333333E-2"/>
    <n v="4030564.9010000001"/>
    <n v="1880616.6429999999"/>
  </r>
  <r>
    <s v="Bengaluru, India"/>
    <d v="2019-02-01T00:00:00"/>
    <x v="1"/>
    <n v="32.1"/>
    <n v="1.933333333"/>
    <n v="3809530.054"/>
    <n v="1758371.1869999999"/>
  </r>
  <r>
    <s v="Bengaluru, India"/>
    <d v="2019-03-01T00:00:00"/>
    <x v="2"/>
    <n v="34.799999999999997"/>
    <n v="0"/>
    <n v="4743746.0839999998"/>
    <n v="2261167.7590000001"/>
  </r>
  <r>
    <s v="Bengaluru, India"/>
    <d v="2019-04-01T00:00:00"/>
    <x v="3"/>
    <n v="35.799999999999997"/>
    <n v="0.103333333"/>
    <n v="5393322.8859999999"/>
    <n v="2558099.202"/>
  </r>
  <r>
    <s v="Bengaluru, India"/>
    <d v="2019-05-01T00:00:00"/>
    <x v="4"/>
    <n v="34.4"/>
    <n v="4.9333333330000002"/>
    <n v="5770397.5970000001"/>
    <n v="2670282.8629999999"/>
  </r>
  <r>
    <s v="Bengaluru, India"/>
    <d v="2019-06-01T00:00:00"/>
    <x v="5"/>
    <n v="31.5"/>
    <n v="2.6"/>
    <n v="5702978.733"/>
    <n v="2723244.9339999999"/>
  </r>
  <r>
    <s v="Bengaluru, India"/>
    <d v="2019-07-01T00:00:00"/>
    <x v="6"/>
    <n v="29.7"/>
    <n v="1.9"/>
    <n v="4944652.5290000001"/>
    <n v="2356440.9670000002"/>
  </r>
  <r>
    <s v="Bengaluru, India"/>
    <d v="2019-08-01T00:00:00"/>
    <x v="7"/>
    <n v="28.2"/>
    <n v="4.733333333"/>
    <n v="4202059.1629999997"/>
    <n v="2027058.274"/>
  </r>
  <r>
    <s v="Bengaluru, India"/>
    <d v="2019-09-01T00:00:00"/>
    <x v="8"/>
    <n v="28.9"/>
    <n v="4.5333333329999999"/>
    <n v="4109424.983"/>
    <n v="1885087.300144"/>
  </r>
  <r>
    <s v="Bengaluru, India"/>
    <d v="2019-10-01T00:00:00"/>
    <x v="9"/>
    <n v="29.5"/>
    <n v="6.7"/>
    <n v="4441285.7869999995"/>
    <n v="1952863.2370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Ahmadabad, India"/>
    <d v="2014-01-01T00:00:00"/>
    <x v="0"/>
    <n v="26.6"/>
    <n v="0.203333333"/>
    <n v="0.73"/>
    <n v="1867008.54"/>
    <n v="1263800.9750000001"/>
  </r>
  <r>
    <s v="Ahmadabad, India"/>
    <d v="2014-02-01T00:00:00"/>
    <x v="1"/>
    <n v="29.9"/>
    <n v="0"/>
    <n v="0.72"/>
    <n v="2079275.754"/>
    <n v="1411839.3470000001"/>
  </r>
  <r>
    <s v="Ahmadabad, India"/>
    <d v="2014-03-01T00:00:00"/>
    <x v="2"/>
    <n v="35.299999999999997"/>
    <n v="1.3333333329999999"/>
    <n v="0.97"/>
    <n v="2819697.6979999999"/>
    <n v="1774035.436"/>
  </r>
  <r>
    <s v="Ahmadabad, India"/>
    <d v="2014-04-01T00:00:00"/>
    <x v="3"/>
    <n v="40.700000000000003"/>
    <n v="0.366666667"/>
    <n v="1.1499999999999999"/>
    <n v="3247103.9980000001"/>
    <n v="2123464.0920000002"/>
  </r>
  <r>
    <s v="Ahmadabad, India"/>
    <d v="2014-05-01T00:00:00"/>
    <x v="4"/>
    <n v="42.6"/>
    <n v="0"/>
    <n v="1.4"/>
    <n v="4156829.6120000002"/>
    <n v="2869174.301"/>
  </r>
  <r>
    <s v="Ahmadabad, India"/>
    <d v="2014-06-01T00:00:00"/>
    <x v="5"/>
    <n v="41.8"/>
    <n v="3.3333333E-2"/>
    <n v="1.32"/>
    <n v="4274626.6919999998"/>
    <n v="2933657.15"/>
  </r>
  <r>
    <s v="Ahmadabad, India"/>
    <d v="2014-07-01T00:00:00"/>
    <x v="6"/>
    <n v="36.1"/>
    <n v="20.233333330000001"/>
    <n v="1"/>
    <n v="3517336.6639999999"/>
    <n v="2350688.7949999999"/>
  </r>
  <r>
    <s v="Ahmadabad, India"/>
    <d v="2014-08-01T00:00:00"/>
    <x v="7"/>
    <n v="33.9"/>
    <n v="3.5333333329999999"/>
    <n v="0.88"/>
    <n v="2720844.3330000001"/>
    <n v="1805917.55"/>
  </r>
  <r>
    <s v="Ahmadabad, India"/>
    <d v="2014-09-01T00:00:00"/>
    <x v="8"/>
    <n v="32.9"/>
    <n v="6.6666666670000003"/>
    <n v="0.88"/>
    <n v="2593552.0759999999"/>
    <n v="1709823.0260000001"/>
  </r>
  <r>
    <s v="Ahmadabad, India"/>
    <d v="2014-10-01T00:00:00"/>
    <x v="9"/>
    <n v="37.299999999999997"/>
    <n v="3.3333333E-2"/>
    <n v="0.98"/>
    <n v="3210895.8969999999"/>
    <n v="2084481.3529999999"/>
  </r>
  <r>
    <s v="Ahmadabad, India"/>
    <d v="2014-11-01T00:00:00"/>
    <x v="10"/>
    <n v="34.700000000000003"/>
    <n v="1.7"/>
    <n v="1.04"/>
    <n v="3441575.5210000002"/>
    <n v="2341333.9309999999"/>
  </r>
  <r>
    <s v="Ahmadabad, India"/>
    <d v="2014-12-01T00:00:00"/>
    <x v="11"/>
    <n v="29"/>
    <n v="0"/>
    <n v="0.84"/>
    <n v="2544366.1850000001"/>
    <n v="1648893.35"/>
  </r>
  <r>
    <s v="Ahmadabad, India"/>
    <d v="2015-01-01T00:00:00"/>
    <x v="0"/>
    <n v="27"/>
    <n v="3.3333333E-2"/>
    <n v="0.73"/>
    <n v="2277047.2829999998"/>
    <n v="1545630.541"/>
  </r>
  <r>
    <s v="Ahmadabad, India"/>
    <d v="2015-02-01T00:00:00"/>
    <x v="1"/>
    <n v="32.6"/>
    <n v="0"/>
    <n v="0.72"/>
    <n v="2328912.1370000001"/>
    <n v="1601501.4069999999"/>
  </r>
  <r>
    <s v="Ahmadabad, India"/>
    <d v="2015-03-01T00:00:00"/>
    <x v="2"/>
    <n v="35.700000000000003"/>
    <n v="0.86666666699999995"/>
    <n v="0.97"/>
    <n v="3221371.59"/>
    <n v="2100833.412"/>
  </r>
  <r>
    <s v="Ahmadabad, India"/>
    <d v="2015-04-01T00:00:00"/>
    <x v="3"/>
    <n v="40.4"/>
    <n v="0.76666666699999997"/>
    <n v="1.1499999999999999"/>
    <n v="3643432.105"/>
    <n v="2356968.3089999999"/>
  </r>
  <r>
    <s v="Ahmadabad, India"/>
    <d v="2015-05-01T00:00:00"/>
    <x v="4"/>
    <n v="44.1"/>
    <n v="0.236666667"/>
    <n v="1.4"/>
    <n v="4657459.7359999996"/>
    <n v="3171809.611"/>
  </r>
  <r>
    <s v="Ahmadabad, India"/>
    <d v="2015-06-01T00:00:00"/>
    <x v="5"/>
    <n v="38.4"/>
    <n v="0.13666666699999999"/>
    <n v="1.32"/>
    <n v="3965685.4709999999"/>
    <n v="2717746.84"/>
  </r>
  <r>
    <s v="Ahmadabad, India"/>
    <d v="2015-07-01T00:00:00"/>
    <x v="6"/>
    <n v="34.9"/>
    <n v="10.6"/>
    <n v="1"/>
    <n v="3178279.5580000002"/>
    <n v="2100476.9929999998"/>
  </r>
  <r>
    <s v="Ahmadabad, India"/>
    <d v="2015-08-01T00:00:00"/>
    <x v="7"/>
    <n v="34.1"/>
    <n v="0.63333333300000005"/>
    <n v="0.88"/>
    <n v="2815953.784"/>
    <n v="1898833.5060000001"/>
  </r>
  <r>
    <s v="Ahmadabad, India"/>
    <d v="2015-09-01T00:00:00"/>
    <x v="8"/>
    <n v="35.5"/>
    <n v="2.6"/>
    <n v="0.88"/>
    <n v="2888853.7790000001"/>
    <n v="1963178.851"/>
  </r>
  <r>
    <s v="Ahmadabad, India"/>
    <d v="2015-10-01T00:00:00"/>
    <x v="9"/>
    <n v="37.700000000000003"/>
    <n v="0"/>
    <n v="0.98"/>
    <n v="3240045.0389999999"/>
    <n v="2211023.4989999998"/>
  </r>
  <r>
    <s v="Ahmadabad, India"/>
    <d v="2015-11-01T00:00:00"/>
    <x v="10"/>
    <n v="34.299999999999997"/>
    <n v="0"/>
    <n v="1.04"/>
    <n v="3332856.0219999999"/>
    <n v="2345273.2259999998"/>
  </r>
  <r>
    <s v="Ahmadabad, India"/>
    <d v="2015-12-01T00:00:00"/>
    <x v="11"/>
    <n v="30.2"/>
    <n v="0"/>
    <n v="0.84"/>
    <n v="2718731.5430000001"/>
    <n v="1829604.443"/>
  </r>
  <r>
    <s v="Ahmadabad, India"/>
    <d v="2016-01-01T00:00:00"/>
    <x v="0"/>
    <n v="30.1"/>
    <n v="3.3333333330000001"/>
    <n v="0.73"/>
    <n v="2314587.9309999999"/>
    <n v="1553364.5120000001"/>
  </r>
  <r>
    <s v="Ahmadabad, India"/>
    <d v="2016-02-01T00:00:00"/>
    <x v="1"/>
    <n v="31.9"/>
    <n v="0"/>
    <n v="0.72"/>
    <n v="2273581.64"/>
    <n v="1524627.9580000001"/>
  </r>
  <r>
    <s v="Ahmadabad, India"/>
    <d v="2016-03-01T00:00:00"/>
    <x v="2"/>
    <n v="37.5"/>
    <n v="0.13666666699999999"/>
    <n v="0.97"/>
    <n v="3151568.7510000002"/>
    <n v="2072103.622"/>
  </r>
  <r>
    <s v="Ahmadabad, India"/>
    <d v="2016-04-01T00:00:00"/>
    <x v="3"/>
    <n v="40.4"/>
    <n v="0"/>
    <n v="1.1499999999999999"/>
    <n v="3662827.6320000002"/>
    <n v="2362692.5260000001"/>
  </r>
  <r>
    <s v="Ahmadabad, India"/>
    <d v="2016-05-01T00:00:00"/>
    <x v="4"/>
    <n v="44.2"/>
    <n v="3.3333333E-2"/>
    <n v="1.4"/>
    <n v="4313336.7680000002"/>
    <n v="2803554.9270000001"/>
  </r>
  <r>
    <s v="Ahmadabad, India"/>
    <d v="2016-06-01T00:00:00"/>
    <x v="5"/>
    <n v="40.700000000000003"/>
    <n v="0.63333333300000005"/>
    <n v="1.32"/>
    <n v="4006826.4419999998"/>
    <n v="2614688.8590000002"/>
  </r>
  <r>
    <s v="Ahmadabad, India"/>
    <d v="2016-07-01T00:00:00"/>
    <x v="6"/>
    <n v="33.9"/>
    <n v="4.9333333330000002"/>
    <n v="1"/>
    <n v="3119216.702"/>
    <n v="1976664.084"/>
  </r>
  <r>
    <s v="Ahmadabad, India"/>
    <d v="2016-08-01T00:00:00"/>
    <x v="7"/>
    <n v="31.8"/>
    <n v="12.266666669999999"/>
    <n v="0.88"/>
    <n v="2512718.6430000002"/>
    <n v="1608536.523"/>
  </r>
  <r>
    <s v="Ahmadabad, India"/>
    <d v="2016-09-01T00:00:00"/>
    <x v="8"/>
    <n v="34.1"/>
    <n v="0.96666666700000003"/>
    <n v="0.88"/>
    <n v="2565597.8539999998"/>
    <n v="1703413.703"/>
  </r>
  <r>
    <s v="Ahmadabad, India"/>
    <d v="2016-10-01T00:00:00"/>
    <x v="9"/>
    <n v="33.700000000000003"/>
    <n v="3.3666666670000001"/>
    <n v="0.98"/>
    <n v="2732702.534"/>
    <n v="1745775.8929999999"/>
  </r>
  <r>
    <s v="Ahmadabad, India"/>
    <d v="2016-11-01T00:00:00"/>
    <x v="10"/>
    <n v="33.6"/>
    <n v="0"/>
    <n v="1.04"/>
    <n v="2921047.6140000001"/>
    <n v="1992927.0889999999"/>
  </r>
  <r>
    <s v="Ahmadabad, India"/>
    <d v="2016-12-01T00:00:00"/>
    <x v="11"/>
    <n v="31.3"/>
    <n v="0"/>
    <n v="0.84"/>
    <n v="2488294.656"/>
    <n v="1641684.6950000001"/>
  </r>
  <r>
    <s v="Ahmadabad, India"/>
    <d v="2017-01-01T00:00:00"/>
    <x v="0"/>
    <n v="28.6"/>
    <n v="0"/>
    <n v="0.73"/>
    <n v="2124232.0380000002"/>
    <n v="1407049.557"/>
  </r>
  <r>
    <s v="Ahmadabad, India"/>
    <d v="2017-02-01T00:00:00"/>
    <x v="1"/>
    <n v="32.5"/>
    <n v="0"/>
    <n v="0.72"/>
    <n v="2350022.7220000001"/>
    <n v="1497592.59"/>
  </r>
  <r>
    <s v="Ahmadabad, India"/>
    <d v="2017-03-01T00:00:00"/>
    <x v="2"/>
    <n v="36.4"/>
    <n v="0"/>
    <n v="0.97"/>
    <n v="3188968.21"/>
    <n v="2045441.966"/>
  </r>
  <r>
    <s v="Ahmadabad, India"/>
    <d v="2017-04-01T00:00:00"/>
    <x v="3"/>
    <n v="40.200000000000003"/>
    <n v="0"/>
    <n v="1.1499999999999999"/>
    <n v="4005507.3730000001"/>
    <n v="2569433.0380000002"/>
  </r>
  <r>
    <s v="Ahmadabad, India"/>
    <d v="2017-05-01T00:00:00"/>
    <x v="4"/>
    <n v="42.4"/>
    <n v="6.6666666999999999E-2"/>
    <n v="1.4"/>
    <n v="4706279.8490000004"/>
    <n v="3125224.4330000002"/>
  </r>
  <r>
    <s v="Ahmadabad, India"/>
    <d v="2017-06-01T00:00:00"/>
    <x v="5"/>
    <n v="39.1"/>
    <n v="0.366666667"/>
    <n v="1.32"/>
    <n v="4231507.3859999999"/>
    <n v="2718787.4980000001"/>
  </r>
  <r>
    <s v="Ahmadabad, India"/>
    <d v="2017-07-01T00:00:00"/>
    <x v="6"/>
    <n v="31.5"/>
    <n v="13.2"/>
    <n v="1"/>
    <n v="3333766.8530000001"/>
    <n v="2150589.2969999998"/>
  </r>
  <r>
    <s v="Ahmadabad, India"/>
    <d v="2017-08-01T00:00:00"/>
    <x v="7"/>
    <n v="33.200000000000003"/>
    <n v="2.1"/>
    <n v="0.88"/>
    <n v="2861312.1940000001"/>
    <n v="1912744.6669999999"/>
  </r>
  <r>
    <s v="Ahmadabad, India"/>
    <d v="2017-09-01T00:00:00"/>
    <x v="8"/>
    <n v="34.4"/>
    <n v="0"/>
    <n v="0.88"/>
    <n v="2801478.3689999999"/>
    <n v="1850219.558"/>
  </r>
  <r>
    <s v="Ahmadabad, India"/>
    <d v="2017-10-01T00:00:00"/>
    <x v="9"/>
    <n v="37.200000000000003"/>
    <n v="0"/>
    <n v="0.98"/>
    <n v="3292717.5639999998"/>
    <n v="2133192.7409999999"/>
  </r>
  <r>
    <s v="Ahmadabad, India"/>
    <d v="2017-11-01T00:00:00"/>
    <x v="10"/>
    <n v="32.4"/>
    <n v="0"/>
    <n v="1.04"/>
    <n v="3241414.0989999999"/>
    <n v="2203580.5419999999"/>
  </r>
  <r>
    <s v="Ahmadabad, India"/>
    <d v="2017-12-01T00:00:00"/>
    <x v="11"/>
    <n v="27.8"/>
    <n v="0.05"/>
    <n v="0.84"/>
    <n v="2553728.818"/>
    <n v="1659464.405"/>
  </r>
  <r>
    <s v="Ahmadabad, India"/>
    <d v="2018-01-01T00:00:00"/>
    <x v="0"/>
    <n v="29.1"/>
    <n v="0"/>
    <n v="0.73"/>
    <n v="2318771.4530000002"/>
    <n v="1523327.2350000001"/>
  </r>
  <r>
    <s v="Ahmadabad, India"/>
    <d v="2018-02-01T00:00:00"/>
    <x v="1"/>
    <n v="32.799999999999997"/>
    <n v="0"/>
    <n v="0.72"/>
    <n v="2319156.2659999998"/>
    <n v="1502284.314"/>
  </r>
  <r>
    <s v="Ahmadabad, India"/>
    <d v="2018-03-01T00:00:00"/>
    <x v="2"/>
    <n v="38.1"/>
    <n v="0"/>
    <n v="0.97"/>
    <n v="3226969.36"/>
    <n v="2042712.62"/>
  </r>
  <r>
    <s v="Ahmadabad, India"/>
    <d v="2018-04-01T00:00:00"/>
    <x v="3"/>
    <n v="42.3"/>
    <n v="0"/>
    <n v="1.1499999999999999"/>
    <n v="3807928.2689999999"/>
    <n v="2324094.4270000001"/>
  </r>
  <r>
    <s v="Ahmadabad, India"/>
    <d v="2018-05-01T00:00:00"/>
    <x v="4"/>
    <n v="45"/>
    <n v="0"/>
    <n v="1.4"/>
    <n v="4761689.6660000002"/>
    <n v="2889123.338"/>
  </r>
  <r>
    <s v="Ahmadabad, India"/>
    <d v="2018-06-01T00:00:00"/>
    <x v="5"/>
    <n v="41.6"/>
    <n v="2.5333333E-2"/>
    <n v="1.32"/>
    <n v="4835646.8490000004"/>
    <n v="2970396.2949999999"/>
  </r>
  <r>
    <s v="Ahmadabad, India"/>
    <d v="2018-07-01T00:00:00"/>
    <x v="6"/>
    <n v="33.299999999999997"/>
    <n v="1.1000000000000001"/>
    <n v="1"/>
    <n v="3697815.3220000002"/>
    <n v="2208918.7059999998"/>
  </r>
  <r>
    <s v="Ahmadabad, India"/>
    <d v="2018-08-01T00:00:00"/>
    <x v="7"/>
    <n v="32.799999999999997"/>
    <n v="7.4"/>
    <n v="0.88"/>
    <n v="3272417.5830000001"/>
    <n v="1968991.3430000001"/>
  </r>
  <r>
    <s v="Ahmadabad, India"/>
    <d v="2018-09-01T00:00:00"/>
    <x v="8"/>
    <n v="34.200000000000003"/>
    <n v="1.2"/>
    <n v="0.88"/>
    <n v="3133498.162"/>
    <n v="1909564.6189999999"/>
  </r>
  <r>
    <s v="Ahmadabad, India"/>
    <d v="2018-10-01T00:00:00"/>
    <x v="9"/>
    <n v="38.700000000000003"/>
    <n v="0"/>
    <n v="0.98"/>
    <n v="3539193.0350000001"/>
    <n v="2162767.1510000001"/>
  </r>
  <r>
    <s v="Ahmadabad, India"/>
    <d v="2018-11-01T00:00:00"/>
    <x v="10"/>
    <n v="35"/>
    <n v="1.3333333329999999"/>
    <n v="1.04"/>
    <n v="3683508.66"/>
    <n v="2238080.9350000001"/>
  </r>
  <r>
    <s v="Ahmadabad, India"/>
    <d v="2018-12-01T00:00:00"/>
    <x v="11"/>
    <n v="28.4"/>
    <n v="0"/>
    <n v="0.84"/>
    <n v="3170341.38"/>
    <n v="1952028.5160000001"/>
  </r>
  <r>
    <s v="Ahmadabad, India"/>
    <d v="2019-01-01T00:00:00"/>
    <x v="0"/>
    <n v="27.9"/>
    <n v="0"/>
    <n v="0.73"/>
    <n v="2733852.446"/>
    <n v="1635053.6440000001"/>
  </r>
  <r>
    <s v="Ahmadabad, India"/>
    <d v="2019-02-01T00:00:00"/>
    <x v="1"/>
    <n v="30"/>
    <n v="0"/>
    <n v="0.72"/>
    <n v="2495797.5269999998"/>
    <n v="1486097.2169999999"/>
  </r>
  <r>
    <s v="Ahmadabad, India"/>
    <d v="2019-03-01T00:00:00"/>
    <x v="2"/>
    <n v="35.4"/>
    <n v="0"/>
    <n v="0.97"/>
    <n v="3263667.628"/>
    <n v="1968199.463"/>
  </r>
  <r>
    <s v="Ahmadabad, India"/>
    <d v="2019-04-01T00:00:00"/>
    <x v="3"/>
    <n v="41.9"/>
    <n v="0.13666666699999999"/>
    <n v="1.1499999999999999"/>
    <n v="4113395.9980000001"/>
    <n v="2431678.398"/>
  </r>
  <r>
    <s v="Ahmadabad, India"/>
    <d v="2019-05-01T00:00:00"/>
    <x v="4"/>
    <n v="42.3"/>
    <n v="0"/>
    <n v="1.4"/>
    <n v="4763299.9670000002"/>
    <n v="2768464.156"/>
  </r>
  <r>
    <s v="Ahmadabad, India"/>
    <d v="2019-06-01T00:00:00"/>
    <x v="5"/>
    <n v="39.6"/>
    <n v="10.1"/>
    <n v="1.32"/>
    <n v="4849995.6270000003"/>
    <n v="2826272.0159999998"/>
  </r>
  <r>
    <s v="Ahmadabad, India"/>
    <d v="2019-07-01T00:00:00"/>
    <x v="6"/>
    <n v="36.6"/>
    <n v="2.1"/>
    <n v="1"/>
    <n v="4159104.4580000001"/>
    <n v="2417942.889"/>
  </r>
  <r>
    <s v="Ahmadabad, India"/>
    <d v="2019-08-01T00:00:00"/>
    <x v="7"/>
    <n v="31.9"/>
    <n v="10.43333333"/>
    <n v="0.88"/>
    <n v="3640872.4130000002"/>
    <n v="2136344.12"/>
  </r>
  <r>
    <s v="Ahmadabad, India"/>
    <d v="2019-09-01T00:00:00"/>
    <x v="8"/>
    <n v="32.4"/>
    <n v="11.46666667"/>
    <n v="0.88"/>
    <n v="3498531.7560000001"/>
    <n v="1981364.0813239999"/>
  </r>
  <r>
    <s v="Ahmadabad, India"/>
    <d v="2019-10-01T00:00:00"/>
    <x v="9"/>
    <n v="35.700000000000003"/>
    <n v="0.56666666700000001"/>
    <n v="0.98"/>
    <n v="3847513.9539999999"/>
    <n v="2059605.950666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B2691-8087-41E5-9F70-3FB6B41C98A1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B56" firstHeaderRow="1" firstDataRow="1" firstDataCol="1"/>
  <pivotFields count="8">
    <pivotField showAll="0"/>
    <pivotField numFmtId="15" showAll="0"/>
    <pivotField axis="axisRow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2" showAll="0"/>
    <pivotField showAll="0"/>
    <pivotField numFmtId="165" showAll="0"/>
    <pivotField dataField="1" numFmtId="165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VolSales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65600-CF67-49E5-B88C-98F3316F9FC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B41" firstHeaderRow="1" firstDataRow="1" firstDataCol="1"/>
  <pivotFields count="7">
    <pivotField showAll="0"/>
    <pivotField numFmtId="15" showAll="0"/>
    <pivotField axis="axisRow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7" showAll="0"/>
    <pivotField numFmtId="165" showAll="0"/>
    <pivotField dataField="1" numFmtId="165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VolSales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D3A61-DA06-4A8D-9728-BFE2C89338D8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D25" firstHeaderRow="0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  <pivotField dataField="1" showAll="0"/>
    <pivotField numFmtId="2" showAll="0"/>
    <pivotField dataField="1" numFmtId="2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7"/>
    <field x="6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olSales" fld="2" subtotal="average" baseField="1" baseItem="5"/>
    <dataField name="Average of Avg_Temp_Max" fld="3" subtotal="average" baseField="1" baseItem="0"/>
    <dataField name="Average of Avg_Precip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A0845-2574-40A5-BA6F-2D2D60CB49FF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  <pivotField dataField="1" showAll="0"/>
    <pivotField numFmtId="2" showAll="0"/>
    <pivotField dataField="1" numFmtId="2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olSales" fld="2" subtotal="average" baseField="1" baseItem="5"/>
    <dataField name="Average of Avg_Temp_Max" fld="3" subtotal="average" baseField="1" baseItem="0"/>
    <dataField name="Average of Avg_Precip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6D6A4-D7DD-49B6-AA3C-18A8E2F08772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8:B71" firstHeaderRow="1" firstDataRow="1" firstDataCol="1"/>
  <pivotFields count="8">
    <pivotField showAll="0"/>
    <pivotField numFmtId="15" showAll="0"/>
    <pivotField axis="axisRow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2" showAll="0"/>
    <pivotField showAll="0"/>
    <pivotField numFmtId="165" showAll="0"/>
    <pivotField dataField="1" numFmtId="165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VolSales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536055-4B58-4072-A06D-BBF4F636998A}" name="Table4" displayName="Table4" ref="A1:H71" totalsRowShown="0">
  <autoFilter ref="A1:H71" xr:uid="{C22303B5-0521-41DB-84D9-303029CA5793}"/>
  <tableColumns count="8">
    <tableColumn id="1" xr3:uid="{8919DFEF-BBDD-437E-B211-FAA342B640E8}" name="States"/>
    <tableColumn id="2" xr3:uid="{76D2BCAD-67F6-47BD-AFE4-1AE6789FE117}" name="Date" dataDxfId="1"/>
    <tableColumn id="3" xr3:uid="{2ADBA9FC-9016-4C94-ABB2-1F4575A69E66}" name="Month"/>
    <tableColumn id="4" xr3:uid="{0A5830EE-37EE-4217-AC9B-7496CEAB5FBB}" name="Tmax"/>
    <tableColumn id="5" xr3:uid="{4E721284-49F5-4256-A844-A4FE6C15FFE4}" name="Prcp Total "/>
    <tableColumn id="6" xr3:uid="{7E0D9282-09AB-494F-A1FE-40CF95EE117E}" name="Seas1"/>
    <tableColumn id="7" xr3:uid="{09C8CC10-F8A0-463E-8A57-3D8D4C186CE7}" name="Total SPK"/>
    <tableColumn id="8" xr3:uid="{ABB69C92-13B3-4F79-8871-DAD1763B9B87}" name="Vol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A0AE5-9E4B-4E7B-93EE-73C7560D8774}" name="Table1" displayName="Table1" ref="A1:H7" totalsRowShown="0">
  <autoFilter ref="A1:H7" xr:uid="{FED0FFB1-3A14-41DF-9A2C-4AC323FA8CDF}"/>
  <tableColumns count="8">
    <tableColumn id="1" xr3:uid="{EA8A2AEE-90BA-4AD6-BD3A-8BD978E12353}" name="States"/>
    <tableColumn id="2" xr3:uid="{6713D7CC-F4AC-4177-9AFD-09B3FEF13A92}" name="Date" dataDxfId="0"/>
    <tableColumn id="3" xr3:uid="{07174996-B8CF-4084-9D19-22B921EFF68C}" name="Month"/>
    <tableColumn id="4" xr3:uid="{B434D4F8-7E24-4E6D-A162-D61EB4EB8D61}" name="Tmax"/>
    <tableColumn id="5" xr3:uid="{2603C60B-29A6-4988-96E4-A364C9E36616}" name="Prcp Total "/>
    <tableColumn id="6" xr3:uid="{1AD1D908-171D-4321-BC99-2CC85D46E4BC}" name="Seas1"/>
    <tableColumn id="7" xr3:uid="{04A750E4-2632-4B51-A992-1CDC25CB8DC4}" name="Total SPK"/>
    <tableColumn id="8" xr3:uid="{52EFEB72-4682-4AEA-A559-84EACE2EFA49}" name="Vol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8BC6-488B-4F30-9B48-1D90067571FC}">
  <dimension ref="A1:H71"/>
  <sheetViews>
    <sheetView topLeftCell="A30" workbookViewId="0">
      <selection activeCell="B13" sqref="B13"/>
    </sheetView>
  </sheetViews>
  <sheetFormatPr defaultRowHeight="15" x14ac:dyDescent="0.25"/>
  <cols>
    <col min="2" max="2" width="20" customWidth="1"/>
    <col min="5" max="5" width="12.28515625" customWidth="1"/>
    <col min="7" max="7" width="11.28515625" customWidth="1"/>
    <col min="8" max="8" width="10.7109375" customWidth="1"/>
  </cols>
  <sheetData>
    <row r="1" spans="1:8" x14ac:dyDescent="0.25">
      <c r="A1" t="s">
        <v>28</v>
      </c>
      <c r="B1" t="s">
        <v>0</v>
      </c>
      <c r="C1" t="s">
        <v>43</v>
      </c>
      <c r="D1" t="s">
        <v>29</v>
      </c>
      <c r="E1" t="s">
        <v>30</v>
      </c>
      <c r="F1" t="s">
        <v>14</v>
      </c>
      <c r="G1" t="s">
        <v>31</v>
      </c>
      <c r="H1" t="s">
        <v>1</v>
      </c>
    </row>
    <row r="2" spans="1:8" x14ac:dyDescent="0.25">
      <c r="A2" t="s">
        <v>64</v>
      </c>
      <c r="B2" s="73">
        <v>41640</v>
      </c>
      <c r="C2">
        <v>1</v>
      </c>
      <c r="D2">
        <v>26.6</v>
      </c>
      <c r="E2">
        <v>0.203333333</v>
      </c>
      <c r="F2">
        <v>0.73</v>
      </c>
      <c r="G2">
        <v>1867008.54</v>
      </c>
      <c r="H2">
        <v>1263800.9750000001</v>
      </c>
    </row>
    <row r="3" spans="1:8" x14ac:dyDescent="0.25">
      <c r="A3" t="s">
        <v>64</v>
      </c>
      <c r="B3" s="73">
        <v>42005</v>
      </c>
      <c r="C3">
        <v>1</v>
      </c>
      <c r="D3">
        <v>27</v>
      </c>
      <c r="E3">
        <v>3.3333333E-2</v>
      </c>
      <c r="F3">
        <v>0.73</v>
      </c>
      <c r="G3">
        <v>2277047.2829999998</v>
      </c>
      <c r="H3">
        <v>1545630.541</v>
      </c>
    </row>
    <row r="4" spans="1:8" x14ac:dyDescent="0.25">
      <c r="A4" t="s">
        <v>64</v>
      </c>
      <c r="B4" s="73">
        <v>42370</v>
      </c>
      <c r="C4">
        <v>1</v>
      </c>
      <c r="D4">
        <v>30.1</v>
      </c>
      <c r="E4">
        <v>3.3333333330000001</v>
      </c>
      <c r="F4">
        <v>0.73</v>
      </c>
      <c r="G4">
        <v>2314587.9309999999</v>
      </c>
      <c r="H4">
        <v>1553364.5120000001</v>
      </c>
    </row>
    <row r="5" spans="1:8" x14ac:dyDescent="0.25">
      <c r="A5" t="s">
        <v>64</v>
      </c>
      <c r="B5" s="73">
        <v>42736</v>
      </c>
      <c r="C5">
        <v>1</v>
      </c>
      <c r="D5">
        <v>28.6</v>
      </c>
      <c r="E5">
        <v>0</v>
      </c>
      <c r="F5">
        <v>0.73</v>
      </c>
      <c r="G5">
        <v>2124232.0380000002</v>
      </c>
      <c r="H5">
        <v>1407049.557</v>
      </c>
    </row>
    <row r="6" spans="1:8" x14ac:dyDescent="0.25">
      <c r="A6" t="s">
        <v>64</v>
      </c>
      <c r="B6" s="73">
        <v>43101</v>
      </c>
      <c r="C6">
        <v>1</v>
      </c>
      <c r="D6">
        <v>29.1</v>
      </c>
      <c r="E6">
        <v>0</v>
      </c>
      <c r="F6">
        <v>0.73</v>
      </c>
      <c r="G6">
        <v>2318771.4530000002</v>
      </c>
      <c r="H6">
        <v>1523327.2350000001</v>
      </c>
    </row>
    <row r="7" spans="1:8" x14ac:dyDescent="0.25">
      <c r="A7" t="s">
        <v>64</v>
      </c>
      <c r="B7" s="73">
        <v>43466</v>
      </c>
      <c r="C7">
        <v>1</v>
      </c>
      <c r="D7">
        <v>27.9</v>
      </c>
      <c r="E7">
        <v>0</v>
      </c>
      <c r="F7">
        <v>0.73</v>
      </c>
      <c r="G7">
        <v>2733852.446</v>
      </c>
      <c r="H7">
        <v>1635053.6440000001</v>
      </c>
    </row>
    <row r="8" spans="1:8" x14ac:dyDescent="0.25">
      <c r="A8" t="s">
        <v>64</v>
      </c>
      <c r="B8" s="73">
        <v>41671</v>
      </c>
      <c r="C8">
        <v>2</v>
      </c>
      <c r="D8">
        <v>29.9</v>
      </c>
      <c r="E8">
        <v>0</v>
      </c>
      <c r="F8">
        <v>0.72</v>
      </c>
      <c r="G8">
        <v>2079275.754</v>
      </c>
      <c r="H8">
        <v>1411839.3470000001</v>
      </c>
    </row>
    <row r="9" spans="1:8" x14ac:dyDescent="0.25">
      <c r="A9" t="s">
        <v>64</v>
      </c>
      <c r="B9" s="73">
        <v>42036</v>
      </c>
      <c r="C9">
        <v>2</v>
      </c>
      <c r="D9">
        <v>32.6</v>
      </c>
      <c r="E9">
        <v>0</v>
      </c>
      <c r="F9">
        <v>0.72</v>
      </c>
      <c r="G9">
        <v>2328912.1370000001</v>
      </c>
      <c r="H9">
        <v>1601501.4069999999</v>
      </c>
    </row>
    <row r="10" spans="1:8" x14ac:dyDescent="0.25">
      <c r="A10" t="s">
        <v>64</v>
      </c>
      <c r="B10" s="73">
        <v>42401</v>
      </c>
      <c r="C10">
        <v>2</v>
      </c>
      <c r="D10">
        <v>31.9</v>
      </c>
      <c r="E10">
        <v>0</v>
      </c>
      <c r="F10">
        <v>0.72</v>
      </c>
      <c r="G10">
        <v>2273581.64</v>
      </c>
      <c r="H10">
        <v>1524627.9580000001</v>
      </c>
    </row>
    <row r="11" spans="1:8" x14ac:dyDescent="0.25">
      <c r="A11" t="s">
        <v>64</v>
      </c>
      <c r="B11" s="73">
        <v>42767</v>
      </c>
      <c r="C11">
        <v>2</v>
      </c>
      <c r="D11">
        <v>32.5</v>
      </c>
      <c r="E11">
        <v>0</v>
      </c>
      <c r="F11">
        <v>0.72</v>
      </c>
      <c r="G11">
        <v>2350022.7220000001</v>
      </c>
      <c r="H11">
        <v>1497592.59</v>
      </c>
    </row>
    <row r="12" spans="1:8" x14ac:dyDescent="0.25">
      <c r="A12" t="s">
        <v>64</v>
      </c>
      <c r="B12" s="73">
        <v>43132</v>
      </c>
      <c r="C12">
        <v>2</v>
      </c>
      <c r="D12">
        <v>32.799999999999997</v>
      </c>
      <c r="E12">
        <v>0</v>
      </c>
      <c r="F12">
        <v>0.72</v>
      </c>
      <c r="G12">
        <v>2319156.2659999998</v>
      </c>
      <c r="H12">
        <v>1502284.314</v>
      </c>
    </row>
    <row r="13" spans="1:8" x14ac:dyDescent="0.25">
      <c r="A13" t="s">
        <v>64</v>
      </c>
      <c r="B13" s="73">
        <v>43497</v>
      </c>
      <c r="C13">
        <v>2</v>
      </c>
      <c r="D13">
        <v>30</v>
      </c>
      <c r="E13">
        <v>0</v>
      </c>
      <c r="F13">
        <v>0.72</v>
      </c>
      <c r="G13">
        <v>2495797.5269999998</v>
      </c>
      <c r="H13">
        <v>1486097.2169999999</v>
      </c>
    </row>
    <row r="14" spans="1:8" x14ac:dyDescent="0.25">
      <c r="A14" t="s">
        <v>64</v>
      </c>
      <c r="B14" s="73">
        <v>41699</v>
      </c>
      <c r="C14">
        <v>3</v>
      </c>
      <c r="D14">
        <v>35.299999999999997</v>
      </c>
      <c r="E14">
        <v>1.3333333329999999</v>
      </c>
      <c r="F14">
        <v>0.97</v>
      </c>
      <c r="G14">
        <v>2819697.6979999999</v>
      </c>
      <c r="H14">
        <v>1774035.436</v>
      </c>
    </row>
    <row r="15" spans="1:8" x14ac:dyDescent="0.25">
      <c r="A15" t="s">
        <v>64</v>
      </c>
      <c r="B15" s="73">
        <v>42064</v>
      </c>
      <c r="C15">
        <v>3</v>
      </c>
      <c r="D15">
        <v>35.700000000000003</v>
      </c>
      <c r="E15">
        <v>0.86666666699999995</v>
      </c>
      <c r="F15">
        <v>0.97</v>
      </c>
      <c r="G15">
        <v>3221371.59</v>
      </c>
      <c r="H15">
        <v>2100833.412</v>
      </c>
    </row>
    <row r="16" spans="1:8" x14ac:dyDescent="0.25">
      <c r="A16" t="s">
        <v>64</v>
      </c>
      <c r="B16" s="73">
        <v>42430</v>
      </c>
      <c r="C16">
        <v>3</v>
      </c>
      <c r="D16">
        <v>37.5</v>
      </c>
      <c r="E16">
        <v>0.13666666699999999</v>
      </c>
      <c r="F16">
        <v>0.97</v>
      </c>
      <c r="G16">
        <v>3151568.7510000002</v>
      </c>
      <c r="H16">
        <v>2072103.622</v>
      </c>
    </row>
    <row r="17" spans="1:8" x14ac:dyDescent="0.25">
      <c r="A17" t="s">
        <v>64</v>
      </c>
      <c r="B17" s="73">
        <v>42795</v>
      </c>
      <c r="C17">
        <v>3</v>
      </c>
      <c r="D17">
        <v>36.4</v>
      </c>
      <c r="E17">
        <v>0</v>
      </c>
      <c r="F17">
        <v>0.97</v>
      </c>
      <c r="G17">
        <v>3188968.21</v>
      </c>
      <c r="H17">
        <v>2045441.966</v>
      </c>
    </row>
    <row r="18" spans="1:8" x14ac:dyDescent="0.25">
      <c r="A18" t="s">
        <v>64</v>
      </c>
      <c r="B18" s="73">
        <v>43160</v>
      </c>
      <c r="C18">
        <v>3</v>
      </c>
      <c r="D18">
        <v>38.1</v>
      </c>
      <c r="E18">
        <v>0</v>
      </c>
      <c r="F18">
        <v>0.97</v>
      </c>
      <c r="G18">
        <v>3226969.36</v>
      </c>
      <c r="H18">
        <v>2042712.62</v>
      </c>
    </row>
    <row r="19" spans="1:8" x14ac:dyDescent="0.25">
      <c r="A19" t="s">
        <v>64</v>
      </c>
      <c r="B19" s="73">
        <v>43525</v>
      </c>
      <c r="C19">
        <v>3</v>
      </c>
      <c r="D19">
        <v>35.4</v>
      </c>
      <c r="E19">
        <v>0</v>
      </c>
      <c r="F19">
        <v>0.97</v>
      </c>
      <c r="G19">
        <v>3263667.628</v>
      </c>
      <c r="H19">
        <v>1968199.463</v>
      </c>
    </row>
    <row r="20" spans="1:8" x14ac:dyDescent="0.25">
      <c r="A20" t="s">
        <v>64</v>
      </c>
      <c r="B20" s="73">
        <v>41730</v>
      </c>
      <c r="C20">
        <v>4</v>
      </c>
      <c r="D20">
        <v>40.700000000000003</v>
      </c>
      <c r="E20">
        <v>0.366666667</v>
      </c>
      <c r="F20">
        <v>1.1499999999999999</v>
      </c>
      <c r="G20">
        <v>3247103.9980000001</v>
      </c>
      <c r="H20">
        <v>2123464.0920000002</v>
      </c>
    </row>
    <row r="21" spans="1:8" x14ac:dyDescent="0.25">
      <c r="A21" t="s">
        <v>64</v>
      </c>
      <c r="B21" s="73">
        <v>42095</v>
      </c>
      <c r="C21">
        <v>4</v>
      </c>
      <c r="D21">
        <v>40.4</v>
      </c>
      <c r="E21">
        <v>0.76666666699999997</v>
      </c>
      <c r="F21">
        <v>1.1499999999999999</v>
      </c>
      <c r="G21">
        <v>3643432.105</v>
      </c>
      <c r="H21">
        <v>2356968.3089999999</v>
      </c>
    </row>
    <row r="22" spans="1:8" x14ac:dyDescent="0.25">
      <c r="A22" t="s">
        <v>64</v>
      </c>
      <c r="B22" s="73">
        <v>42461</v>
      </c>
      <c r="C22">
        <v>4</v>
      </c>
      <c r="D22">
        <v>40.4</v>
      </c>
      <c r="E22">
        <v>0</v>
      </c>
      <c r="F22">
        <v>1.1499999999999999</v>
      </c>
      <c r="G22">
        <v>3662827.6320000002</v>
      </c>
      <c r="H22">
        <v>2362692.5260000001</v>
      </c>
    </row>
    <row r="23" spans="1:8" x14ac:dyDescent="0.25">
      <c r="A23" t="s">
        <v>64</v>
      </c>
      <c r="B23" s="73">
        <v>42826</v>
      </c>
      <c r="C23">
        <v>4</v>
      </c>
      <c r="D23">
        <v>40.200000000000003</v>
      </c>
      <c r="E23">
        <v>0</v>
      </c>
      <c r="F23">
        <v>1.1499999999999999</v>
      </c>
      <c r="G23">
        <v>4005507.3730000001</v>
      </c>
      <c r="H23">
        <v>2569433.0380000002</v>
      </c>
    </row>
    <row r="24" spans="1:8" x14ac:dyDescent="0.25">
      <c r="A24" t="s">
        <v>64</v>
      </c>
      <c r="B24" s="73">
        <v>43191</v>
      </c>
      <c r="C24">
        <v>4</v>
      </c>
      <c r="D24">
        <v>42.3</v>
      </c>
      <c r="E24">
        <v>0</v>
      </c>
      <c r="F24">
        <v>1.1499999999999999</v>
      </c>
      <c r="G24">
        <v>3807928.2689999999</v>
      </c>
      <c r="H24">
        <v>2324094.4270000001</v>
      </c>
    </row>
    <row r="25" spans="1:8" x14ac:dyDescent="0.25">
      <c r="A25" t="s">
        <v>64</v>
      </c>
      <c r="B25" s="73">
        <v>43556</v>
      </c>
      <c r="C25">
        <v>4</v>
      </c>
      <c r="D25">
        <v>41.9</v>
      </c>
      <c r="E25">
        <v>0.13666666699999999</v>
      </c>
      <c r="F25">
        <v>1.1499999999999999</v>
      </c>
      <c r="G25">
        <v>4113395.9980000001</v>
      </c>
      <c r="H25">
        <v>2431678.398</v>
      </c>
    </row>
    <row r="26" spans="1:8" x14ac:dyDescent="0.25">
      <c r="A26" t="s">
        <v>64</v>
      </c>
      <c r="B26" s="73">
        <v>41760</v>
      </c>
      <c r="C26">
        <v>5</v>
      </c>
      <c r="D26">
        <v>42.6</v>
      </c>
      <c r="E26">
        <v>0</v>
      </c>
      <c r="F26">
        <v>1.4</v>
      </c>
      <c r="G26">
        <v>4156829.6120000002</v>
      </c>
      <c r="H26">
        <v>2869174.301</v>
      </c>
    </row>
    <row r="27" spans="1:8" x14ac:dyDescent="0.25">
      <c r="A27" t="s">
        <v>64</v>
      </c>
      <c r="B27" s="73">
        <v>42125</v>
      </c>
      <c r="C27">
        <v>5</v>
      </c>
      <c r="D27">
        <v>44.1</v>
      </c>
      <c r="E27">
        <v>0.236666667</v>
      </c>
      <c r="F27">
        <v>1.4</v>
      </c>
      <c r="G27">
        <v>4657459.7359999996</v>
      </c>
      <c r="H27">
        <v>3171809.611</v>
      </c>
    </row>
    <row r="28" spans="1:8" x14ac:dyDescent="0.25">
      <c r="A28" t="s">
        <v>64</v>
      </c>
      <c r="B28" s="73">
        <v>42491</v>
      </c>
      <c r="C28">
        <v>5</v>
      </c>
      <c r="D28">
        <v>44.2</v>
      </c>
      <c r="E28">
        <v>3.3333333E-2</v>
      </c>
      <c r="F28">
        <v>1.4</v>
      </c>
      <c r="G28">
        <v>4313336.7680000002</v>
      </c>
      <c r="H28">
        <v>2803554.9270000001</v>
      </c>
    </row>
    <row r="29" spans="1:8" x14ac:dyDescent="0.25">
      <c r="A29" t="s">
        <v>64</v>
      </c>
      <c r="B29" s="73">
        <v>42856</v>
      </c>
      <c r="C29">
        <v>5</v>
      </c>
      <c r="D29">
        <v>42.4</v>
      </c>
      <c r="E29">
        <v>6.6666666999999999E-2</v>
      </c>
      <c r="F29">
        <v>1.4</v>
      </c>
      <c r="G29">
        <v>4706279.8490000004</v>
      </c>
      <c r="H29">
        <v>3125224.4330000002</v>
      </c>
    </row>
    <row r="30" spans="1:8" x14ac:dyDescent="0.25">
      <c r="A30" t="s">
        <v>64</v>
      </c>
      <c r="B30" s="73">
        <v>43221</v>
      </c>
      <c r="C30">
        <v>5</v>
      </c>
      <c r="D30">
        <v>45</v>
      </c>
      <c r="E30">
        <v>0</v>
      </c>
      <c r="F30">
        <v>1.4</v>
      </c>
      <c r="G30">
        <v>4761689.6660000002</v>
      </c>
      <c r="H30">
        <v>2889123.338</v>
      </c>
    </row>
    <row r="31" spans="1:8" x14ac:dyDescent="0.25">
      <c r="A31" t="s">
        <v>64</v>
      </c>
      <c r="B31" s="73">
        <v>43586</v>
      </c>
      <c r="C31">
        <v>5</v>
      </c>
      <c r="D31">
        <v>42.3</v>
      </c>
      <c r="E31">
        <v>0</v>
      </c>
      <c r="F31">
        <v>1.4</v>
      </c>
      <c r="G31">
        <v>4763299.9670000002</v>
      </c>
      <c r="H31">
        <v>2768464.156</v>
      </c>
    </row>
    <row r="32" spans="1:8" x14ac:dyDescent="0.25">
      <c r="A32" t="s">
        <v>64</v>
      </c>
      <c r="B32" s="73">
        <v>41791</v>
      </c>
      <c r="C32">
        <v>6</v>
      </c>
      <c r="D32">
        <v>41.8</v>
      </c>
      <c r="E32">
        <v>3.3333333E-2</v>
      </c>
      <c r="F32">
        <v>1.32</v>
      </c>
      <c r="G32">
        <v>4274626.6919999998</v>
      </c>
      <c r="H32">
        <v>2933657.15</v>
      </c>
    </row>
    <row r="33" spans="1:8" x14ac:dyDescent="0.25">
      <c r="A33" t="s">
        <v>64</v>
      </c>
      <c r="B33" s="73">
        <v>42156</v>
      </c>
      <c r="C33">
        <v>6</v>
      </c>
      <c r="D33">
        <v>38.4</v>
      </c>
      <c r="E33">
        <v>0.13666666699999999</v>
      </c>
      <c r="F33">
        <v>1.32</v>
      </c>
      <c r="G33">
        <v>3965685.4709999999</v>
      </c>
      <c r="H33">
        <v>2717746.84</v>
      </c>
    </row>
    <row r="34" spans="1:8" x14ac:dyDescent="0.25">
      <c r="A34" t="s">
        <v>64</v>
      </c>
      <c r="B34" s="73">
        <v>42522</v>
      </c>
      <c r="C34">
        <v>6</v>
      </c>
      <c r="D34">
        <v>40.700000000000003</v>
      </c>
      <c r="E34">
        <v>0.63333333300000005</v>
      </c>
      <c r="F34">
        <v>1.32</v>
      </c>
      <c r="G34">
        <v>4006826.4419999998</v>
      </c>
      <c r="H34">
        <v>2614688.8590000002</v>
      </c>
    </row>
    <row r="35" spans="1:8" x14ac:dyDescent="0.25">
      <c r="A35" t="s">
        <v>64</v>
      </c>
      <c r="B35" s="73">
        <v>42887</v>
      </c>
      <c r="C35">
        <v>6</v>
      </c>
      <c r="D35">
        <v>39.1</v>
      </c>
      <c r="E35">
        <v>0.366666667</v>
      </c>
      <c r="F35">
        <v>1.32</v>
      </c>
      <c r="G35">
        <v>4231507.3859999999</v>
      </c>
      <c r="H35">
        <v>2718787.4980000001</v>
      </c>
    </row>
    <row r="36" spans="1:8" x14ac:dyDescent="0.25">
      <c r="A36" t="s">
        <v>64</v>
      </c>
      <c r="B36" s="73">
        <v>43252</v>
      </c>
      <c r="C36">
        <v>6</v>
      </c>
      <c r="D36">
        <v>41.6</v>
      </c>
      <c r="E36">
        <v>2.5333333E-2</v>
      </c>
      <c r="F36">
        <v>1.32</v>
      </c>
      <c r="G36">
        <v>4835646.8490000004</v>
      </c>
      <c r="H36">
        <v>2970396.2949999999</v>
      </c>
    </row>
    <row r="37" spans="1:8" x14ac:dyDescent="0.25">
      <c r="A37" t="s">
        <v>64</v>
      </c>
      <c r="B37" s="73">
        <v>43617</v>
      </c>
      <c r="C37">
        <v>6</v>
      </c>
      <c r="D37">
        <v>39.6</v>
      </c>
      <c r="E37">
        <v>10.1</v>
      </c>
      <c r="F37">
        <v>1.32</v>
      </c>
      <c r="G37">
        <v>4849995.6270000003</v>
      </c>
      <c r="H37">
        <v>2826272.0159999998</v>
      </c>
    </row>
    <row r="38" spans="1:8" x14ac:dyDescent="0.25">
      <c r="A38" t="s">
        <v>64</v>
      </c>
      <c r="B38" s="73">
        <v>41821</v>
      </c>
      <c r="C38">
        <v>7</v>
      </c>
      <c r="D38">
        <v>36.1</v>
      </c>
      <c r="E38">
        <v>20.233333330000001</v>
      </c>
      <c r="F38">
        <v>1</v>
      </c>
      <c r="G38">
        <v>3517336.6639999999</v>
      </c>
      <c r="H38">
        <v>2350688.7949999999</v>
      </c>
    </row>
    <row r="39" spans="1:8" x14ac:dyDescent="0.25">
      <c r="A39" t="s">
        <v>64</v>
      </c>
      <c r="B39" s="73">
        <v>42186</v>
      </c>
      <c r="C39">
        <v>7</v>
      </c>
      <c r="D39">
        <v>34.9</v>
      </c>
      <c r="E39">
        <v>10.6</v>
      </c>
      <c r="F39">
        <v>1</v>
      </c>
      <c r="G39">
        <v>3178279.5580000002</v>
      </c>
      <c r="H39">
        <v>2100476.9929999998</v>
      </c>
    </row>
    <row r="40" spans="1:8" x14ac:dyDescent="0.25">
      <c r="A40" t="s">
        <v>64</v>
      </c>
      <c r="B40" s="73">
        <v>42552</v>
      </c>
      <c r="C40">
        <v>7</v>
      </c>
      <c r="D40">
        <v>33.9</v>
      </c>
      <c r="E40">
        <v>4.9333333330000002</v>
      </c>
      <c r="F40">
        <v>1</v>
      </c>
      <c r="G40">
        <v>3119216.702</v>
      </c>
      <c r="H40">
        <v>1976664.084</v>
      </c>
    </row>
    <row r="41" spans="1:8" x14ac:dyDescent="0.25">
      <c r="A41" t="s">
        <v>64</v>
      </c>
      <c r="B41" s="73">
        <v>42917</v>
      </c>
      <c r="C41">
        <v>7</v>
      </c>
      <c r="D41">
        <v>31.5</v>
      </c>
      <c r="E41">
        <v>13.2</v>
      </c>
      <c r="F41">
        <v>1</v>
      </c>
      <c r="G41">
        <v>3333766.8530000001</v>
      </c>
      <c r="H41">
        <v>2150589.2969999998</v>
      </c>
    </row>
    <row r="42" spans="1:8" x14ac:dyDescent="0.25">
      <c r="A42" t="s">
        <v>64</v>
      </c>
      <c r="B42" s="73">
        <v>43282</v>
      </c>
      <c r="C42">
        <v>7</v>
      </c>
      <c r="D42">
        <v>33.299999999999997</v>
      </c>
      <c r="E42">
        <v>1.1000000000000001</v>
      </c>
      <c r="F42">
        <v>1</v>
      </c>
      <c r="G42">
        <v>3697815.3220000002</v>
      </c>
      <c r="H42">
        <v>2208918.7059999998</v>
      </c>
    </row>
    <row r="43" spans="1:8" x14ac:dyDescent="0.25">
      <c r="A43" t="s">
        <v>64</v>
      </c>
      <c r="B43" s="73">
        <v>43647</v>
      </c>
      <c r="C43">
        <v>7</v>
      </c>
      <c r="D43">
        <v>36.6</v>
      </c>
      <c r="E43">
        <v>2.1</v>
      </c>
      <c r="F43">
        <v>1</v>
      </c>
      <c r="G43">
        <v>4159104.4580000001</v>
      </c>
      <c r="H43">
        <v>2417942.889</v>
      </c>
    </row>
    <row r="44" spans="1:8" x14ac:dyDescent="0.25">
      <c r="A44" t="s">
        <v>64</v>
      </c>
      <c r="B44" s="73">
        <v>41852</v>
      </c>
      <c r="C44">
        <v>8</v>
      </c>
      <c r="D44">
        <v>33.9</v>
      </c>
      <c r="E44">
        <v>3.5333333329999999</v>
      </c>
      <c r="F44">
        <v>0.88</v>
      </c>
      <c r="G44">
        <v>2720844.3330000001</v>
      </c>
      <c r="H44">
        <v>1805917.55</v>
      </c>
    </row>
    <row r="45" spans="1:8" x14ac:dyDescent="0.25">
      <c r="A45" t="s">
        <v>64</v>
      </c>
      <c r="B45" s="73">
        <v>42217</v>
      </c>
      <c r="C45">
        <v>8</v>
      </c>
      <c r="D45">
        <v>34.1</v>
      </c>
      <c r="E45">
        <v>0.63333333300000005</v>
      </c>
      <c r="F45">
        <v>0.88</v>
      </c>
      <c r="G45">
        <v>2815953.784</v>
      </c>
      <c r="H45">
        <v>1898833.5060000001</v>
      </c>
    </row>
    <row r="46" spans="1:8" x14ac:dyDescent="0.25">
      <c r="A46" t="s">
        <v>64</v>
      </c>
      <c r="B46" s="73">
        <v>42583</v>
      </c>
      <c r="C46">
        <v>8</v>
      </c>
      <c r="D46">
        <v>31.8</v>
      </c>
      <c r="E46">
        <v>12.266666669999999</v>
      </c>
      <c r="F46">
        <v>0.88</v>
      </c>
      <c r="G46">
        <v>2512718.6430000002</v>
      </c>
      <c r="H46">
        <v>1608536.523</v>
      </c>
    </row>
    <row r="47" spans="1:8" x14ac:dyDescent="0.25">
      <c r="A47" t="s">
        <v>64</v>
      </c>
      <c r="B47" s="73">
        <v>42948</v>
      </c>
      <c r="C47">
        <v>8</v>
      </c>
      <c r="D47">
        <v>33.200000000000003</v>
      </c>
      <c r="E47">
        <v>2.1</v>
      </c>
      <c r="F47">
        <v>0.88</v>
      </c>
      <c r="G47">
        <v>2861312.1940000001</v>
      </c>
      <c r="H47">
        <v>1912744.6669999999</v>
      </c>
    </row>
    <row r="48" spans="1:8" x14ac:dyDescent="0.25">
      <c r="A48" t="s">
        <v>64</v>
      </c>
      <c r="B48" s="73">
        <v>43313</v>
      </c>
      <c r="C48">
        <v>8</v>
      </c>
      <c r="D48">
        <v>32.799999999999997</v>
      </c>
      <c r="E48">
        <v>7.4</v>
      </c>
      <c r="F48">
        <v>0.88</v>
      </c>
      <c r="G48">
        <v>3272417.5830000001</v>
      </c>
      <c r="H48">
        <v>1968991.3430000001</v>
      </c>
    </row>
    <row r="49" spans="1:8" x14ac:dyDescent="0.25">
      <c r="A49" t="s">
        <v>64</v>
      </c>
      <c r="B49" s="73">
        <v>43678</v>
      </c>
      <c r="C49">
        <v>8</v>
      </c>
      <c r="D49">
        <v>31.9</v>
      </c>
      <c r="E49">
        <v>10.43333333</v>
      </c>
      <c r="F49">
        <v>0.88</v>
      </c>
      <c r="G49">
        <v>3640872.4130000002</v>
      </c>
      <c r="H49">
        <v>2136344.12</v>
      </c>
    </row>
    <row r="50" spans="1:8" x14ac:dyDescent="0.25">
      <c r="A50" t="s">
        <v>64</v>
      </c>
      <c r="B50" s="73">
        <v>41883</v>
      </c>
      <c r="C50">
        <v>9</v>
      </c>
      <c r="D50">
        <v>32.9</v>
      </c>
      <c r="E50">
        <v>6.6666666670000003</v>
      </c>
      <c r="F50">
        <v>0.88</v>
      </c>
      <c r="G50">
        <v>2593552.0759999999</v>
      </c>
      <c r="H50">
        <v>1709823.0260000001</v>
      </c>
    </row>
    <row r="51" spans="1:8" x14ac:dyDescent="0.25">
      <c r="A51" t="s">
        <v>64</v>
      </c>
      <c r="B51" s="73">
        <v>42248</v>
      </c>
      <c r="C51">
        <v>9</v>
      </c>
      <c r="D51">
        <v>35.5</v>
      </c>
      <c r="E51">
        <v>2.6</v>
      </c>
      <c r="F51">
        <v>0.88</v>
      </c>
      <c r="G51">
        <v>2888853.7790000001</v>
      </c>
      <c r="H51">
        <v>1963178.851</v>
      </c>
    </row>
    <row r="52" spans="1:8" x14ac:dyDescent="0.25">
      <c r="A52" t="s">
        <v>64</v>
      </c>
      <c r="B52" s="73">
        <v>42614</v>
      </c>
      <c r="C52">
        <v>9</v>
      </c>
      <c r="D52">
        <v>34.1</v>
      </c>
      <c r="E52">
        <v>0.96666666700000003</v>
      </c>
      <c r="F52">
        <v>0.88</v>
      </c>
      <c r="G52">
        <v>2565597.8539999998</v>
      </c>
      <c r="H52">
        <v>1703413.703</v>
      </c>
    </row>
    <row r="53" spans="1:8" x14ac:dyDescent="0.25">
      <c r="A53" t="s">
        <v>64</v>
      </c>
      <c r="B53" s="73">
        <v>42979</v>
      </c>
      <c r="C53">
        <v>9</v>
      </c>
      <c r="D53">
        <v>34.4</v>
      </c>
      <c r="E53">
        <v>0</v>
      </c>
      <c r="F53">
        <v>0.88</v>
      </c>
      <c r="G53">
        <v>2801478.3689999999</v>
      </c>
      <c r="H53">
        <v>1850219.558</v>
      </c>
    </row>
    <row r="54" spans="1:8" x14ac:dyDescent="0.25">
      <c r="A54" t="s">
        <v>64</v>
      </c>
      <c r="B54" s="73">
        <v>43344</v>
      </c>
      <c r="C54">
        <v>9</v>
      </c>
      <c r="D54">
        <v>34.200000000000003</v>
      </c>
      <c r="E54">
        <v>1.2</v>
      </c>
      <c r="F54">
        <v>0.88</v>
      </c>
      <c r="G54">
        <v>3133498.162</v>
      </c>
      <c r="H54">
        <v>1909564.6189999999</v>
      </c>
    </row>
    <row r="55" spans="1:8" x14ac:dyDescent="0.25">
      <c r="A55" t="s">
        <v>64</v>
      </c>
      <c r="B55" s="73">
        <v>43709</v>
      </c>
      <c r="C55">
        <v>9</v>
      </c>
      <c r="D55">
        <v>32.4</v>
      </c>
      <c r="E55">
        <v>11.46666667</v>
      </c>
      <c r="F55">
        <v>0.88</v>
      </c>
      <c r="G55">
        <v>3498531.7560000001</v>
      </c>
      <c r="H55">
        <v>1981364.0813239999</v>
      </c>
    </row>
    <row r="56" spans="1:8" x14ac:dyDescent="0.25">
      <c r="A56" t="s">
        <v>64</v>
      </c>
      <c r="B56" s="73">
        <v>41913</v>
      </c>
      <c r="C56">
        <v>10</v>
      </c>
      <c r="D56">
        <v>37.299999999999997</v>
      </c>
      <c r="E56">
        <v>3.3333333E-2</v>
      </c>
      <c r="F56">
        <v>0.98</v>
      </c>
      <c r="G56">
        <v>3210895.8969999999</v>
      </c>
      <c r="H56">
        <v>2084481.3529999999</v>
      </c>
    </row>
    <row r="57" spans="1:8" x14ac:dyDescent="0.25">
      <c r="A57" t="s">
        <v>64</v>
      </c>
      <c r="B57" s="73">
        <v>42278</v>
      </c>
      <c r="C57">
        <v>10</v>
      </c>
      <c r="D57">
        <v>37.700000000000003</v>
      </c>
      <c r="E57">
        <v>0</v>
      </c>
      <c r="F57">
        <v>0.98</v>
      </c>
      <c r="G57">
        <v>3240045.0389999999</v>
      </c>
      <c r="H57">
        <v>2211023.4989999998</v>
      </c>
    </row>
    <row r="58" spans="1:8" x14ac:dyDescent="0.25">
      <c r="A58" t="s">
        <v>64</v>
      </c>
      <c r="B58" s="73">
        <v>42644</v>
      </c>
      <c r="C58">
        <v>10</v>
      </c>
      <c r="D58">
        <v>33.700000000000003</v>
      </c>
      <c r="E58">
        <v>3.3666666670000001</v>
      </c>
      <c r="F58">
        <v>0.98</v>
      </c>
      <c r="G58">
        <v>2732702.534</v>
      </c>
      <c r="H58">
        <v>1745775.8929999999</v>
      </c>
    </row>
    <row r="59" spans="1:8" x14ac:dyDescent="0.25">
      <c r="A59" t="s">
        <v>64</v>
      </c>
      <c r="B59" s="73">
        <v>43009</v>
      </c>
      <c r="C59">
        <v>10</v>
      </c>
      <c r="D59">
        <v>37.200000000000003</v>
      </c>
      <c r="E59">
        <v>0</v>
      </c>
      <c r="F59">
        <v>0.98</v>
      </c>
      <c r="G59">
        <v>3292717.5639999998</v>
      </c>
      <c r="H59">
        <v>2133192.7409999999</v>
      </c>
    </row>
    <row r="60" spans="1:8" x14ac:dyDescent="0.25">
      <c r="A60" t="s">
        <v>64</v>
      </c>
      <c r="B60" s="73">
        <v>43374</v>
      </c>
      <c r="C60">
        <v>10</v>
      </c>
      <c r="D60">
        <v>38.700000000000003</v>
      </c>
      <c r="E60">
        <v>0</v>
      </c>
      <c r="F60">
        <v>0.98</v>
      </c>
      <c r="G60">
        <v>3539193.0350000001</v>
      </c>
      <c r="H60">
        <v>2162767.1510000001</v>
      </c>
    </row>
    <row r="61" spans="1:8" x14ac:dyDescent="0.25">
      <c r="A61" t="s">
        <v>64</v>
      </c>
      <c r="B61" s="73">
        <v>43739</v>
      </c>
      <c r="C61">
        <v>10</v>
      </c>
      <c r="D61">
        <v>35.700000000000003</v>
      </c>
      <c r="E61">
        <v>0.56666666700000001</v>
      </c>
      <c r="F61">
        <v>0.98</v>
      </c>
      <c r="G61">
        <v>3847513.9539999999</v>
      </c>
      <c r="H61">
        <v>2059605.9506669999</v>
      </c>
    </row>
    <row r="62" spans="1:8" x14ac:dyDescent="0.25">
      <c r="A62" t="s">
        <v>64</v>
      </c>
      <c r="B62" s="73">
        <v>41944</v>
      </c>
      <c r="C62">
        <v>11</v>
      </c>
      <c r="D62">
        <v>34.700000000000003</v>
      </c>
      <c r="E62">
        <v>1.7</v>
      </c>
      <c r="F62">
        <v>1.04</v>
      </c>
      <c r="G62">
        <v>3441575.5210000002</v>
      </c>
      <c r="H62">
        <v>2341333.9309999999</v>
      </c>
    </row>
    <row r="63" spans="1:8" x14ac:dyDescent="0.25">
      <c r="A63" t="s">
        <v>64</v>
      </c>
      <c r="B63" s="73">
        <v>42309</v>
      </c>
      <c r="C63">
        <v>11</v>
      </c>
      <c r="D63">
        <v>34.299999999999997</v>
      </c>
      <c r="E63">
        <v>0</v>
      </c>
      <c r="F63">
        <v>1.04</v>
      </c>
      <c r="G63">
        <v>3332856.0219999999</v>
      </c>
      <c r="H63">
        <v>2345273.2259999998</v>
      </c>
    </row>
    <row r="64" spans="1:8" x14ac:dyDescent="0.25">
      <c r="A64" t="s">
        <v>64</v>
      </c>
      <c r="B64" s="73">
        <v>42675</v>
      </c>
      <c r="C64">
        <v>11</v>
      </c>
      <c r="D64">
        <v>33.6</v>
      </c>
      <c r="E64">
        <v>0</v>
      </c>
      <c r="F64">
        <v>1.04</v>
      </c>
      <c r="G64">
        <v>2921047.6140000001</v>
      </c>
      <c r="H64">
        <v>1992927.0889999999</v>
      </c>
    </row>
    <row r="65" spans="1:8" x14ac:dyDescent="0.25">
      <c r="A65" t="s">
        <v>64</v>
      </c>
      <c r="B65" s="73">
        <v>43040</v>
      </c>
      <c r="C65">
        <v>11</v>
      </c>
      <c r="D65">
        <v>32.4</v>
      </c>
      <c r="E65">
        <v>0</v>
      </c>
      <c r="F65">
        <v>1.04</v>
      </c>
      <c r="G65">
        <v>3241414.0989999999</v>
      </c>
      <c r="H65">
        <v>2203580.5419999999</v>
      </c>
    </row>
    <row r="66" spans="1:8" x14ac:dyDescent="0.25">
      <c r="A66" t="s">
        <v>64</v>
      </c>
      <c r="B66" s="73">
        <v>43405</v>
      </c>
      <c r="C66">
        <v>11</v>
      </c>
      <c r="D66">
        <v>35</v>
      </c>
      <c r="E66">
        <v>1.3333333329999999</v>
      </c>
      <c r="F66">
        <v>1.04</v>
      </c>
      <c r="G66">
        <v>3683508.66</v>
      </c>
      <c r="H66">
        <v>2238080.9350000001</v>
      </c>
    </row>
    <row r="67" spans="1:8" x14ac:dyDescent="0.25">
      <c r="A67" t="s">
        <v>64</v>
      </c>
      <c r="B67" s="73">
        <v>41974</v>
      </c>
      <c r="C67">
        <v>12</v>
      </c>
      <c r="D67">
        <v>29</v>
      </c>
      <c r="E67">
        <v>0</v>
      </c>
      <c r="F67">
        <v>0.84</v>
      </c>
      <c r="G67">
        <v>2544366.1850000001</v>
      </c>
      <c r="H67">
        <v>1648893.35</v>
      </c>
    </row>
    <row r="68" spans="1:8" x14ac:dyDescent="0.25">
      <c r="A68" t="s">
        <v>64</v>
      </c>
      <c r="B68" s="73">
        <v>42339</v>
      </c>
      <c r="C68">
        <v>12</v>
      </c>
      <c r="D68">
        <v>30.2</v>
      </c>
      <c r="E68">
        <v>0</v>
      </c>
      <c r="F68">
        <v>0.84</v>
      </c>
      <c r="G68">
        <v>2718731.5430000001</v>
      </c>
      <c r="H68">
        <v>1829604.443</v>
      </c>
    </row>
    <row r="69" spans="1:8" x14ac:dyDescent="0.25">
      <c r="A69" t="s">
        <v>64</v>
      </c>
      <c r="B69" s="73">
        <v>42705</v>
      </c>
      <c r="C69">
        <v>12</v>
      </c>
      <c r="D69">
        <v>31.3</v>
      </c>
      <c r="E69">
        <v>0</v>
      </c>
      <c r="F69">
        <v>0.84</v>
      </c>
      <c r="G69">
        <v>2488294.656</v>
      </c>
      <c r="H69">
        <v>1641684.6950000001</v>
      </c>
    </row>
    <row r="70" spans="1:8" x14ac:dyDescent="0.25">
      <c r="A70" t="s">
        <v>64</v>
      </c>
      <c r="B70" s="73">
        <v>43070</v>
      </c>
      <c r="C70">
        <v>12</v>
      </c>
      <c r="D70">
        <v>27.8</v>
      </c>
      <c r="E70">
        <v>0.05</v>
      </c>
      <c r="F70">
        <v>0.84</v>
      </c>
      <c r="G70">
        <v>2553728.818</v>
      </c>
      <c r="H70">
        <v>1659464.405</v>
      </c>
    </row>
    <row r="71" spans="1:8" x14ac:dyDescent="0.25">
      <c r="A71" t="s">
        <v>64</v>
      </c>
      <c r="B71" s="73">
        <v>43435</v>
      </c>
      <c r="C71">
        <v>12</v>
      </c>
      <c r="D71">
        <v>28.4</v>
      </c>
      <c r="E71">
        <v>0</v>
      </c>
      <c r="F71">
        <v>0.84</v>
      </c>
      <c r="G71">
        <v>3170341.38</v>
      </c>
      <c r="H71">
        <v>1952028.5160000001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5B3A-88E7-4073-ABFE-B408AE6E2677}">
  <sheetPr>
    <tabColor theme="0"/>
  </sheetPr>
  <dimension ref="A1:K21"/>
  <sheetViews>
    <sheetView zoomScale="70" zoomScaleNormal="70" workbookViewId="0">
      <pane xSplit="1" ySplit="2" topLeftCell="B3" activePane="bottomRight" state="frozen"/>
      <selection pane="topRight" activeCell="C1" sqref="C1"/>
      <selection pane="bottomLeft" activeCell="A5" sqref="A5"/>
      <selection pane="bottomRight" activeCell="J13" sqref="J13"/>
    </sheetView>
  </sheetViews>
  <sheetFormatPr defaultRowHeight="15" x14ac:dyDescent="0.25"/>
  <cols>
    <col min="1" max="1" width="14.5703125" style="1" customWidth="1"/>
    <col min="2" max="3" width="9.140625" style="1"/>
    <col min="4" max="4" width="10.140625" style="1" bestFit="1" customWidth="1"/>
    <col min="5" max="6" width="9.140625" style="1"/>
    <col min="7" max="7" width="13.5703125" style="1" bestFit="1" customWidth="1"/>
    <col min="8" max="9" width="9.140625" style="1"/>
    <col min="10" max="10" width="14.42578125" style="1" bestFit="1" customWidth="1"/>
    <col min="11" max="11" width="14.85546875" style="1" bestFit="1" customWidth="1"/>
    <col min="12" max="16384" width="9.140625" style="1"/>
  </cols>
  <sheetData>
    <row r="1" spans="1:11" x14ac:dyDescent="0.25">
      <c r="A1" s="33"/>
      <c r="B1" s="41"/>
      <c r="C1" s="135" t="s">
        <v>40</v>
      </c>
      <c r="D1" s="136"/>
      <c r="E1" s="137"/>
      <c r="F1" s="138" t="s">
        <v>65</v>
      </c>
      <c r="G1" s="136"/>
      <c r="H1" s="137"/>
    </row>
    <row r="2" spans="1:11" ht="30.75" thickBot="1" x14ac:dyDescent="0.3">
      <c r="A2" s="34" t="s">
        <v>0</v>
      </c>
      <c r="B2" s="42" t="s">
        <v>29</v>
      </c>
      <c r="C2" s="47" t="s">
        <v>26</v>
      </c>
      <c r="D2" s="35" t="s">
        <v>18</v>
      </c>
      <c r="E2" s="48" t="s">
        <v>20</v>
      </c>
      <c r="F2" s="46" t="s">
        <v>26</v>
      </c>
      <c r="G2" s="36" t="s">
        <v>18</v>
      </c>
      <c r="H2" s="37" t="s">
        <v>20</v>
      </c>
    </row>
    <row r="3" spans="1:11" ht="15" customHeight="1" x14ac:dyDescent="0.25">
      <c r="A3" s="38">
        <v>43466</v>
      </c>
      <c r="B3" s="43">
        <v>29.5</v>
      </c>
      <c r="C3" s="49">
        <v>0.39999999999999858</v>
      </c>
      <c r="D3" s="50">
        <v>22196.672389090061</v>
      </c>
      <c r="E3" s="51">
        <v>1.302124342834966E-2</v>
      </c>
      <c r="F3" s="49">
        <v>-0.50000000000000144</v>
      </c>
      <c r="G3" s="50">
        <v>-29061.327610909939</v>
      </c>
      <c r="H3" s="51">
        <v>-1.7048259060609149E-2</v>
      </c>
    </row>
    <row r="4" spans="1:11" ht="15" customHeight="1" x14ac:dyDescent="0.25">
      <c r="A4" s="39">
        <v>43497</v>
      </c>
      <c r="B4" s="44">
        <v>32.1</v>
      </c>
      <c r="C4" s="52">
        <v>0.70000000000000284</v>
      </c>
      <c r="D4" s="53">
        <v>35847.647394256666</v>
      </c>
      <c r="E4" s="54">
        <v>2.2740984914967212E-2</v>
      </c>
      <c r="F4" s="52">
        <v>0.30000000000000426</v>
      </c>
      <c r="G4" s="53">
        <v>13650.975005166605</v>
      </c>
      <c r="H4" s="54">
        <v>8.6598881442028694E-3</v>
      </c>
      <c r="J4" s="5"/>
    </row>
    <row r="5" spans="1:11" ht="15" customHeight="1" x14ac:dyDescent="0.25">
      <c r="A5" s="39">
        <v>43525</v>
      </c>
      <c r="B5" s="44">
        <v>34.799999999999997</v>
      </c>
      <c r="C5" s="52">
        <v>1.0999999999999943</v>
      </c>
      <c r="D5" s="53">
        <v>52222.565133973956</v>
      </c>
      <c r="E5" s="54">
        <v>2.5225179487174017E-2</v>
      </c>
      <c r="F5" s="52">
        <v>0.39999999999999147</v>
      </c>
      <c r="G5" s="53">
        <v>16374.91773971729</v>
      </c>
      <c r="H5" s="54">
        <v>7.9096122148040113E-3</v>
      </c>
      <c r="J5" s="5"/>
    </row>
    <row r="6" spans="1:11" ht="15" customHeight="1" x14ac:dyDescent="0.25">
      <c r="A6" s="39">
        <v>43556</v>
      </c>
      <c r="B6" s="44">
        <v>35.799999999999997</v>
      </c>
      <c r="C6" s="52">
        <v>1.7999999999999972</v>
      </c>
      <c r="D6" s="53">
        <v>83874.922756455839</v>
      </c>
      <c r="E6" s="54">
        <v>3.8307400383722191E-2</v>
      </c>
      <c r="F6" s="52">
        <v>0.70000000000000284</v>
      </c>
      <c r="G6" s="53">
        <v>31652.357622481883</v>
      </c>
      <c r="H6" s="54">
        <v>1.4456282005217667E-2</v>
      </c>
      <c r="J6" s="5"/>
    </row>
    <row r="7" spans="1:11" ht="15" customHeight="1" x14ac:dyDescent="0.25">
      <c r="A7" s="39">
        <v>43586</v>
      </c>
      <c r="B7" s="44">
        <v>34.4</v>
      </c>
      <c r="C7" s="52">
        <v>1.7999999999999972</v>
      </c>
      <c r="D7" s="53">
        <v>87381.797218034044</v>
      </c>
      <c r="E7" s="54">
        <v>3.9255854594252973E-2</v>
      </c>
      <c r="F7" s="52">
        <v>0</v>
      </c>
      <c r="G7" s="53">
        <v>3506.8744615782052</v>
      </c>
      <c r="H7" s="54">
        <v>1.5754465841496968E-3</v>
      </c>
      <c r="J7" s="5"/>
    </row>
    <row r="8" spans="1:11" ht="15" customHeight="1" x14ac:dyDescent="0.25">
      <c r="A8" s="39">
        <v>43617</v>
      </c>
      <c r="B8" s="44">
        <v>31.5</v>
      </c>
      <c r="C8" s="52">
        <v>2.6000000000000014</v>
      </c>
      <c r="D8" s="53">
        <v>140063.06449152995</v>
      </c>
      <c r="E8" s="54">
        <v>7.1662746776407854E-2</v>
      </c>
      <c r="F8" s="52">
        <v>0.80000000000000426</v>
      </c>
      <c r="G8" s="53">
        <v>52681.267273495905</v>
      </c>
      <c r="H8" s="54">
        <v>2.6954174751110793E-2</v>
      </c>
      <c r="J8" s="5"/>
    </row>
    <row r="9" spans="1:11" ht="15" customHeight="1" x14ac:dyDescent="0.25">
      <c r="A9" s="39">
        <v>43647</v>
      </c>
      <c r="B9" s="44">
        <v>29.7</v>
      </c>
      <c r="C9" s="52">
        <v>1.5</v>
      </c>
      <c r="D9" s="53">
        <v>84261.393164740875</v>
      </c>
      <c r="E9" s="54">
        <v>4.8401550998519366E-2</v>
      </c>
      <c r="F9" s="52">
        <v>-1.1000000000000014</v>
      </c>
      <c r="G9" s="53">
        <v>-55801.671326789074</v>
      </c>
      <c r="H9" s="54">
        <v>-3.2053676530669824E-2</v>
      </c>
      <c r="J9" s="5"/>
    </row>
    <row r="10" spans="1:11" ht="15" customHeight="1" x14ac:dyDescent="0.25">
      <c r="A10" s="39">
        <v>43678</v>
      </c>
      <c r="B10" s="44">
        <v>28.2</v>
      </c>
      <c r="C10" s="52">
        <v>0.39999999999999858</v>
      </c>
      <c r="D10" s="53">
        <v>23227.266455484554</v>
      </c>
      <c r="E10" s="54">
        <v>1.4714469750551792E-2</v>
      </c>
      <c r="F10" s="52">
        <v>-1.1000000000000014</v>
      </c>
      <c r="G10" s="53">
        <v>-61034.126709256321</v>
      </c>
      <c r="H10" s="54">
        <v>-3.8665109944637351E-2</v>
      </c>
      <c r="J10" s="5"/>
    </row>
    <row r="11" spans="1:11" ht="15" customHeight="1" x14ac:dyDescent="0.25">
      <c r="A11" s="39">
        <v>43709</v>
      </c>
      <c r="B11" s="44">
        <v>28.9</v>
      </c>
      <c r="C11" s="52">
        <v>-1.1000000000000014</v>
      </c>
      <c r="D11" s="53">
        <v>-60736.063581570052</v>
      </c>
      <c r="E11" s="54">
        <v>-4.1061682868698109E-2</v>
      </c>
      <c r="F11" s="52">
        <v>-1.5</v>
      </c>
      <c r="G11" s="53">
        <v>-83963.330037054606</v>
      </c>
      <c r="H11" s="54">
        <v>-5.6764884440544228E-2</v>
      </c>
      <c r="J11" s="5"/>
    </row>
    <row r="12" spans="1:11" ht="15" customHeight="1" x14ac:dyDescent="0.25">
      <c r="A12" s="39">
        <v>43739</v>
      </c>
      <c r="B12" s="44">
        <v>29.5</v>
      </c>
      <c r="C12" s="52">
        <v>-0.10000000000000142</v>
      </c>
      <c r="D12" s="53">
        <v>-5502.1406147144735</v>
      </c>
      <c r="E12" s="54">
        <v>-3.2810097379385871E-3</v>
      </c>
      <c r="F12" s="52">
        <v>1</v>
      </c>
      <c r="G12" s="53">
        <v>55233.922966855578</v>
      </c>
      <c r="H12" s="54">
        <v>3.2936824375981034E-2</v>
      </c>
      <c r="J12" s="5"/>
    </row>
    <row r="13" spans="1:11" ht="15" customHeight="1" x14ac:dyDescent="0.25">
      <c r="A13" s="39">
        <v>43770</v>
      </c>
      <c r="B13" s="44">
        <v>28.1</v>
      </c>
      <c r="C13" s="52">
        <v>-1.3999999999999986</v>
      </c>
      <c r="D13" s="53">
        <v>-79051.451210123487</v>
      </c>
      <c r="E13" s="54">
        <v>-4.6258261912647931E-2</v>
      </c>
      <c r="F13" s="52">
        <v>-1.2999999999999972</v>
      </c>
      <c r="G13" s="53">
        <v>-73549.310595409013</v>
      </c>
      <c r="H13" s="54">
        <v>-4.3038593484814119E-2</v>
      </c>
      <c r="J13" s="5"/>
    </row>
    <row r="14" spans="1:11" ht="15" customHeight="1" x14ac:dyDescent="0.25">
      <c r="A14" s="39">
        <v>43800</v>
      </c>
      <c r="B14" s="44">
        <v>27.9</v>
      </c>
      <c r="C14" s="52">
        <v>-1.1000000000000014</v>
      </c>
      <c r="D14" s="53">
        <v>-62871.421896986663</v>
      </c>
      <c r="E14" s="54">
        <v>-3.4449679944526183E-2</v>
      </c>
      <c r="F14" s="52">
        <v>0.29999999999999716</v>
      </c>
      <c r="G14" s="53">
        <v>16180.029313136823</v>
      </c>
      <c r="H14" s="54">
        <v>8.8656628800903668E-3</v>
      </c>
      <c r="J14" s="5"/>
    </row>
    <row r="15" spans="1:11" ht="15" customHeight="1" x14ac:dyDescent="0.25">
      <c r="A15" s="39">
        <v>43831</v>
      </c>
      <c r="B15" s="44">
        <v>28.9</v>
      </c>
      <c r="C15" s="52">
        <v>-0.60000000000000142</v>
      </c>
      <c r="D15" s="53">
        <v>-33409.689246213995</v>
      </c>
      <c r="E15" s="54">
        <v>-1.7765284259591653E-2</v>
      </c>
      <c r="F15" s="52">
        <v>0.5</v>
      </c>
      <c r="G15" s="53">
        <v>29461.732650772668</v>
      </c>
      <c r="H15" s="54">
        <v>1.5665995917049143E-2</v>
      </c>
      <c r="I15" s="68"/>
      <c r="J15" s="5"/>
      <c r="K15" s="26"/>
    </row>
    <row r="16" spans="1:11" ht="15" customHeight="1" x14ac:dyDescent="0.25">
      <c r="A16" s="39">
        <v>43862</v>
      </c>
      <c r="B16" s="44">
        <v>31.5</v>
      </c>
      <c r="C16" s="52">
        <v>-0.60000000000000142</v>
      </c>
      <c r="D16" s="53">
        <v>-30677.910129294731</v>
      </c>
      <c r="E16" s="54">
        <v>-1.7446777083304613E-2</v>
      </c>
      <c r="F16" s="52">
        <v>0</v>
      </c>
      <c r="G16" s="53">
        <v>2731.7791169192642</v>
      </c>
      <c r="H16" s="54">
        <v>1.5535850093062655E-3</v>
      </c>
      <c r="J16" s="5"/>
    </row>
    <row r="17" spans="1:11" ht="15" customHeight="1" x14ac:dyDescent="0.25">
      <c r="A17" s="39">
        <v>43891</v>
      </c>
      <c r="B17" s="44">
        <v>33.5</v>
      </c>
      <c r="C17" s="52">
        <v>-1.2999999999999972</v>
      </c>
      <c r="D17" s="53">
        <v>-61900.456803930923</v>
      </c>
      <c r="E17" s="54">
        <v>-2.7375437562096833E-2</v>
      </c>
      <c r="F17" s="52">
        <v>-0.69999999999999574</v>
      </c>
      <c r="G17" s="53">
        <v>-31222.546674636193</v>
      </c>
      <c r="H17" s="54">
        <v>-1.3808151363543386E-2</v>
      </c>
      <c r="J17" s="5"/>
    </row>
    <row r="18" spans="1:11" ht="15" customHeight="1" x14ac:dyDescent="0.25">
      <c r="A18" s="39">
        <v>43922</v>
      </c>
      <c r="B18" s="44">
        <v>35</v>
      </c>
      <c r="C18" s="52">
        <v>-0.79999999999999716</v>
      </c>
      <c r="D18" s="53">
        <v>-36744.637317435816</v>
      </c>
      <c r="E18" s="54">
        <v>-1.4364039240037187E-2</v>
      </c>
      <c r="F18" s="52">
        <v>0.5</v>
      </c>
      <c r="G18" s="53">
        <v>25155.819486495107</v>
      </c>
      <c r="H18" s="54">
        <v>9.833793570955934E-3</v>
      </c>
      <c r="J18" s="5"/>
    </row>
    <row r="19" spans="1:11" ht="15" customHeight="1" x14ac:dyDescent="0.25">
      <c r="A19" s="39">
        <v>43952</v>
      </c>
      <c r="B19" s="44">
        <v>33.6</v>
      </c>
      <c r="C19" s="52">
        <v>-0.79999999999999716</v>
      </c>
      <c r="D19" s="53">
        <v>-38257.78865978308</v>
      </c>
      <c r="E19" s="54">
        <v>-1.4327241952487893E-2</v>
      </c>
      <c r="F19" s="52">
        <v>0</v>
      </c>
      <c r="G19" s="53">
        <v>-1513.1513423472643</v>
      </c>
      <c r="H19" s="54">
        <v>-5.6666331620286643E-4</v>
      </c>
      <c r="J19" s="5"/>
    </row>
    <row r="20" spans="1:11" ht="15" customHeight="1" x14ac:dyDescent="0.25">
      <c r="A20" s="39">
        <v>43983</v>
      </c>
      <c r="B20" s="44">
        <v>30.3</v>
      </c>
      <c r="C20" s="52">
        <v>-1.1999999999999993</v>
      </c>
      <c r="D20" s="53">
        <v>-63148.947032080963</v>
      </c>
      <c r="E20" s="54">
        <v>-2.3188860555163331E-2</v>
      </c>
      <c r="F20" s="52">
        <v>-0.40000000000000213</v>
      </c>
      <c r="G20" s="53">
        <v>-24891.158372297883</v>
      </c>
      <c r="H20" s="54">
        <v>-9.1402569271420101E-3</v>
      </c>
      <c r="J20" s="5"/>
    </row>
    <row r="21" spans="1:11" ht="15" customHeight="1" thickBot="1" x14ac:dyDescent="0.3">
      <c r="A21" s="40">
        <v>44013</v>
      </c>
      <c r="B21" s="45">
        <v>28.9</v>
      </c>
      <c r="C21" s="55">
        <v>-0.80000000000000071</v>
      </c>
      <c r="D21" s="56">
        <v>-44395.413473743014</v>
      </c>
      <c r="E21" s="57">
        <v>-1.8840027862129342E-2</v>
      </c>
      <c r="F21" s="55">
        <v>0.39999999999999858</v>
      </c>
      <c r="G21" s="56">
        <v>18753.533558337949</v>
      </c>
      <c r="H21" s="57">
        <v>7.9584143294763668E-3</v>
      </c>
      <c r="J21" s="5"/>
      <c r="K21" s="5"/>
    </row>
  </sheetData>
  <mergeCells count="2">
    <mergeCell ref="C1:E1"/>
    <mergeCell ref="F1:H1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ABBB-A773-4D84-BDC4-C9E7E22DF4BD}">
  <sheetPr>
    <tabColor theme="0"/>
  </sheetPr>
  <dimension ref="A1:AG87"/>
  <sheetViews>
    <sheetView topLeftCell="P5" zoomScale="80" zoomScaleNormal="80" workbookViewId="0">
      <pane ySplit="1" topLeftCell="A64" activePane="bottomLeft" state="frozen"/>
      <selection activeCell="A5" sqref="A5"/>
      <selection pane="bottomLeft" activeCell="AB5" sqref="AB5:AG87"/>
    </sheetView>
  </sheetViews>
  <sheetFormatPr defaultRowHeight="15" x14ac:dyDescent="0.25"/>
  <cols>
    <col min="1" max="1" width="9.140625" style="1"/>
    <col min="2" max="2" width="14.5703125" style="1" customWidth="1"/>
    <col min="3" max="3" width="7.42578125" style="1" bestFit="1" customWidth="1"/>
    <col min="4" max="4" width="17.7109375" style="1" customWidth="1"/>
    <col min="5" max="5" width="9.140625" style="1"/>
    <col min="6" max="6" width="12.5703125" style="1" bestFit="1" customWidth="1"/>
    <col min="7" max="7" width="15.7109375" style="1" customWidth="1"/>
    <col min="8" max="8" width="12.85546875" style="1" customWidth="1"/>
    <col min="9" max="9" width="14.28515625" style="1" customWidth="1"/>
    <col min="10" max="10" width="17.140625" style="1" customWidth="1"/>
    <col min="11" max="11" width="10.5703125" style="1" bestFit="1" customWidth="1"/>
    <col min="12" max="13" width="9.140625" style="1"/>
    <col min="14" max="14" width="13.85546875" style="1" customWidth="1"/>
    <col min="15" max="15" width="13.5703125" style="1" customWidth="1"/>
    <col min="16" max="18" width="9.140625" style="1"/>
    <col min="19" max="19" width="10.85546875" style="1" bestFit="1" customWidth="1"/>
    <col min="20" max="20" width="9.85546875" style="1" bestFit="1" customWidth="1"/>
    <col min="21" max="21" width="18.140625" style="1" customWidth="1"/>
    <col min="22" max="22" width="15.28515625" style="1" customWidth="1"/>
    <col min="23" max="23" width="17.140625" style="1" customWidth="1"/>
    <col min="24" max="24" width="16.140625" style="1" customWidth="1"/>
    <col min="25" max="25" width="12.7109375" style="1" customWidth="1"/>
    <col min="26" max="26" width="10" style="1" bestFit="1" customWidth="1"/>
    <col min="27" max="27" width="15.140625" style="1" customWidth="1"/>
    <col min="28" max="28" width="12.85546875" style="1" customWidth="1"/>
    <col min="29" max="16384" width="9.140625" style="1"/>
  </cols>
  <sheetData>
    <row r="1" spans="1:33" x14ac:dyDescent="0.25">
      <c r="B1" s="1" t="s">
        <v>13</v>
      </c>
      <c r="D1" s="1">
        <f>D2/SUM($D$2:$G$2)</f>
        <v>0.50116988124547091</v>
      </c>
      <c r="E1" s="1">
        <f t="shared" ref="E1:G1" si="0">E2/SUM($D$2:$G$2)</f>
        <v>-0.63814320307106098</v>
      </c>
      <c r="F1" s="1">
        <f t="shared" si="0"/>
        <v>0.25273485514282912</v>
      </c>
      <c r="G1" s="1">
        <f t="shared" si="0"/>
        <v>0.88423846668276096</v>
      </c>
    </row>
    <row r="2" spans="1:33" x14ac:dyDescent="0.25">
      <c r="B2" s="1" t="s">
        <v>39</v>
      </c>
      <c r="D2" s="1">
        <f>D3*STDEV(D18:D75)/STDEV($H18:$H75)</f>
        <v>0.24750464201167902</v>
      </c>
      <c r="E2" s="1">
        <f t="shared" ref="E2:G2" si="1">E3*STDEV(E18:E75)/STDEV($H18:$H75)</f>
        <v>-0.31514943522898797</v>
      </c>
      <c r="F2" s="1">
        <f t="shared" si="1"/>
        <v>0.12481406442571367</v>
      </c>
      <c r="G2" s="1">
        <f t="shared" si="1"/>
        <v>0.43668451225639271</v>
      </c>
      <c r="L2" s="20">
        <f>D3/AVERAGE(H6:H75)</f>
        <v>3.3534728240722234E-2</v>
      </c>
    </row>
    <row r="3" spans="1:33" x14ac:dyDescent="0.25">
      <c r="B3" s="1" t="s">
        <v>38</v>
      </c>
      <c r="D3" s="77">
        <v>105336.73</v>
      </c>
      <c r="E3" s="78">
        <v>-18284.40278</v>
      </c>
      <c r="F3" s="19">
        <v>411174.85348281701</v>
      </c>
      <c r="G3" s="6">
        <v>0.289783044134586</v>
      </c>
      <c r="H3" s="19">
        <v>-518101.65757939901</v>
      </c>
    </row>
    <row r="4" spans="1:33" x14ac:dyDescent="0.25">
      <c r="L4" s="134" t="s">
        <v>40</v>
      </c>
      <c r="M4" s="134"/>
      <c r="N4" s="134"/>
      <c r="O4" s="134"/>
      <c r="P4" s="134"/>
      <c r="Q4" s="134"/>
    </row>
    <row r="5" spans="1:33" s="2" customFormat="1" ht="60.75" thickBot="1" x14ac:dyDescent="0.3">
      <c r="A5" s="2" t="s">
        <v>28</v>
      </c>
      <c r="B5" s="2" t="s">
        <v>0</v>
      </c>
      <c r="C5" s="2" t="s">
        <v>43</v>
      </c>
      <c r="D5" s="2" t="s">
        <v>29</v>
      </c>
      <c r="E5" s="2" t="s">
        <v>30</v>
      </c>
      <c r="F5" s="2" t="s">
        <v>14</v>
      </c>
      <c r="G5" s="2" t="s">
        <v>31</v>
      </c>
      <c r="H5" s="2" t="s">
        <v>1</v>
      </c>
      <c r="I5" s="2" t="s">
        <v>9</v>
      </c>
      <c r="J5" s="2" t="s">
        <v>32</v>
      </c>
      <c r="K5" s="2" t="s">
        <v>63</v>
      </c>
      <c r="L5" s="29" t="s">
        <v>26</v>
      </c>
      <c r="M5" s="29" t="s">
        <v>27</v>
      </c>
      <c r="N5" s="30" t="s">
        <v>18</v>
      </c>
      <c r="O5" s="30" t="s">
        <v>19</v>
      </c>
      <c r="P5" s="29" t="s">
        <v>20</v>
      </c>
      <c r="Q5" s="29" t="s">
        <v>21</v>
      </c>
      <c r="R5" s="31" t="s">
        <v>49</v>
      </c>
      <c r="S5" s="71" t="s">
        <v>66</v>
      </c>
      <c r="T5" s="71" t="s">
        <v>67</v>
      </c>
      <c r="U5" s="71" t="s">
        <v>74</v>
      </c>
      <c r="V5" s="71" t="s">
        <v>68</v>
      </c>
      <c r="W5" s="71" t="s">
        <v>69</v>
      </c>
      <c r="X5" s="71" t="s">
        <v>75</v>
      </c>
      <c r="Y5" s="71" t="s">
        <v>72</v>
      </c>
      <c r="Z5" s="71" t="s">
        <v>73</v>
      </c>
      <c r="AA5" s="71" t="s">
        <v>76</v>
      </c>
      <c r="AB5" s="2" t="s">
        <v>79</v>
      </c>
      <c r="AC5" s="2" t="s">
        <v>80</v>
      </c>
    </row>
    <row r="6" spans="1:33" ht="15" customHeight="1" thickBot="1" x14ac:dyDescent="0.3">
      <c r="A6" s="1" t="s">
        <v>81</v>
      </c>
      <c r="B6" s="23">
        <v>41640</v>
      </c>
      <c r="C6" s="67">
        <v>1</v>
      </c>
      <c r="D6" s="75"/>
      <c r="E6" s="75"/>
      <c r="G6" s="5"/>
      <c r="H6"/>
      <c r="J6" s="5"/>
      <c r="K6" s="5"/>
    </row>
    <row r="7" spans="1:33" ht="15" customHeight="1" thickBot="1" x14ac:dyDescent="0.3">
      <c r="A7" s="1" t="s">
        <v>81</v>
      </c>
      <c r="B7" s="23">
        <v>41671</v>
      </c>
      <c r="C7" s="67">
        <v>2</v>
      </c>
      <c r="D7" s="76"/>
      <c r="E7" s="76"/>
      <c r="G7" s="5"/>
      <c r="H7"/>
      <c r="J7"/>
      <c r="K7" s="5"/>
    </row>
    <row r="8" spans="1:33" ht="15" customHeight="1" thickBot="1" x14ac:dyDescent="0.3">
      <c r="A8" s="1" t="s">
        <v>81</v>
      </c>
      <c r="B8" s="23">
        <v>41699</v>
      </c>
      <c r="C8" s="67">
        <v>3</v>
      </c>
      <c r="D8" s="76"/>
      <c r="E8" s="76"/>
      <c r="G8" s="5"/>
      <c r="H8"/>
      <c r="J8"/>
      <c r="K8" s="5"/>
    </row>
    <row r="9" spans="1:33" ht="15" customHeight="1" thickBot="1" x14ac:dyDescent="0.3">
      <c r="A9" s="1" t="s">
        <v>81</v>
      </c>
      <c r="B9" s="23">
        <v>41730</v>
      </c>
      <c r="C9" s="67">
        <v>4</v>
      </c>
      <c r="D9" s="76"/>
      <c r="E9" s="76"/>
      <c r="G9" s="5"/>
      <c r="H9"/>
      <c r="J9"/>
      <c r="K9" s="5"/>
    </row>
    <row r="10" spans="1:33" ht="15" customHeight="1" thickBot="1" x14ac:dyDescent="0.3">
      <c r="A10" s="1" t="s">
        <v>81</v>
      </c>
      <c r="B10" s="23">
        <v>41760</v>
      </c>
      <c r="C10" s="67">
        <v>5</v>
      </c>
      <c r="D10" s="76"/>
      <c r="E10" s="76"/>
      <c r="G10" s="5"/>
      <c r="H10"/>
      <c r="J10"/>
      <c r="K10" s="5"/>
      <c r="AE10" s="1">
        <v>1</v>
      </c>
      <c r="AF10" s="1">
        <f>AVERAGE(H18,H30,H42,H54,H66)</f>
        <v>2667689.5154621676</v>
      </c>
      <c r="AG10" s="79">
        <f>AF10/AVERAGE($AF$10:$AF$21)</f>
        <v>0.84639700412383401</v>
      </c>
    </row>
    <row r="11" spans="1:33" ht="15" customHeight="1" thickBot="1" x14ac:dyDescent="0.3">
      <c r="A11" s="1" t="s">
        <v>81</v>
      </c>
      <c r="B11" s="23">
        <v>41791</v>
      </c>
      <c r="C11" s="67">
        <v>6</v>
      </c>
      <c r="D11" s="76"/>
      <c r="E11" s="76"/>
      <c r="G11" s="5"/>
      <c r="H11"/>
      <c r="J11"/>
      <c r="K11" s="5"/>
      <c r="AE11" s="1">
        <v>2</v>
      </c>
      <c r="AF11" s="1">
        <f t="shared" ref="AF11:AF21" si="2">AVERAGE(H19,H31,H43,H55,H67)</f>
        <v>2495263.323340395</v>
      </c>
      <c r="AG11" s="79">
        <f t="shared" ref="AG11:AG21" si="3">AF11/AVERAGE($AF$10:$AF$21)</f>
        <v>0.79169010828814479</v>
      </c>
    </row>
    <row r="12" spans="1:33" ht="15" customHeight="1" thickBot="1" x14ac:dyDescent="0.3">
      <c r="A12" s="1" t="s">
        <v>81</v>
      </c>
      <c r="B12" s="23">
        <v>41821</v>
      </c>
      <c r="C12" s="67">
        <v>7</v>
      </c>
      <c r="D12" s="76"/>
      <c r="E12" s="76"/>
      <c r="G12" s="5"/>
      <c r="H12"/>
      <c r="J12"/>
      <c r="K12" s="5"/>
      <c r="AE12" s="1">
        <v>3</v>
      </c>
      <c r="AF12" s="1">
        <f t="shared" si="2"/>
        <v>3358951.4453327865</v>
      </c>
      <c r="AG12" s="79">
        <f t="shared" si="3"/>
        <v>1.0657186392377271</v>
      </c>
    </row>
    <row r="13" spans="1:33" ht="15" customHeight="1" thickBot="1" x14ac:dyDescent="0.3">
      <c r="A13" s="1" t="s">
        <v>81</v>
      </c>
      <c r="B13" s="23">
        <v>41852</v>
      </c>
      <c r="C13" s="67">
        <v>8</v>
      </c>
      <c r="D13" s="76"/>
      <c r="E13" s="76"/>
      <c r="G13" s="5"/>
      <c r="H13"/>
      <c r="J13"/>
      <c r="K13" s="5"/>
      <c r="AE13" s="1">
        <v>4</v>
      </c>
      <c r="AF13" s="1">
        <f t="shared" si="2"/>
        <v>3907958.9909285866</v>
      </c>
      <c r="AG13" s="79">
        <f t="shared" si="3"/>
        <v>1.239906204597319</v>
      </c>
    </row>
    <row r="14" spans="1:33" ht="15" customHeight="1" thickBot="1" x14ac:dyDescent="0.3">
      <c r="A14" s="1" t="s">
        <v>81</v>
      </c>
      <c r="B14" s="23">
        <v>41883</v>
      </c>
      <c r="C14" s="67">
        <v>9</v>
      </c>
      <c r="D14" s="76"/>
      <c r="E14" s="76"/>
      <c r="G14" s="5"/>
      <c r="H14"/>
      <c r="J14" s="5"/>
      <c r="K14" s="5"/>
      <c r="AE14" s="1">
        <v>5</v>
      </c>
      <c r="AF14" s="1">
        <f t="shared" si="2"/>
        <v>4507440.7972542848</v>
      </c>
      <c r="AG14" s="79">
        <f t="shared" si="3"/>
        <v>1.4301081010173791</v>
      </c>
    </row>
    <row r="15" spans="1:33" ht="15" customHeight="1" thickBot="1" x14ac:dyDescent="0.3">
      <c r="A15" s="1" t="s">
        <v>81</v>
      </c>
      <c r="B15" s="23">
        <v>41913</v>
      </c>
      <c r="C15" s="67">
        <v>10</v>
      </c>
      <c r="D15" s="76"/>
      <c r="E15" s="76"/>
      <c r="G15" s="5"/>
      <c r="H15"/>
      <c r="J15" s="5"/>
      <c r="K15" s="5"/>
      <c r="AE15" s="1">
        <v>6</v>
      </c>
      <c r="AF15" s="1">
        <f t="shared" si="2"/>
        <v>4015498.2918921784</v>
      </c>
      <c r="AG15" s="79">
        <f t="shared" si="3"/>
        <v>1.2740259706471497</v>
      </c>
    </row>
    <row r="16" spans="1:33" ht="15" customHeight="1" thickBot="1" x14ac:dyDescent="0.3">
      <c r="A16" s="1" t="s">
        <v>81</v>
      </c>
      <c r="B16" s="23">
        <v>41944</v>
      </c>
      <c r="C16" s="67">
        <v>11</v>
      </c>
      <c r="D16" s="76"/>
      <c r="E16" s="76"/>
      <c r="G16" s="5"/>
      <c r="H16"/>
      <c r="J16" s="5"/>
      <c r="K16" s="5"/>
      <c r="AE16" s="1">
        <v>7</v>
      </c>
      <c r="AF16" s="1">
        <f t="shared" si="2"/>
        <v>2968182.5055677332</v>
      </c>
      <c r="AG16" s="79">
        <f t="shared" si="3"/>
        <v>0.9417365723574711</v>
      </c>
    </row>
    <row r="17" spans="1:33" ht="15" customHeight="1" thickBot="1" x14ac:dyDescent="0.3">
      <c r="A17" s="1" t="s">
        <v>81</v>
      </c>
      <c r="B17" s="23">
        <v>41974</v>
      </c>
      <c r="C17" s="67">
        <v>12</v>
      </c>
      <c r="D17" s="76"/>
      <c r="E17" s="76"/>
      <c r="G17" s="5"/>
      <c r="H17"/>
      <c r="J17" s="5"/>
      <c r="K17" s="5"/>
      <c r="AE17" s="1">
        <v>8</v>
      </c>
      <c r="AF17" s="1">
        <f t="shared" si="2"/>
        <v>2569091.7881791526</v>
      </c>
      <c r="AG17" s="79">
        <f t="shared" si="3"/>
        <v>0.81511419534790164</v>
      </c>
    </row>
    <row r="18" spans="1:33" ht="15" customHeight="1" x14ac:dyDescent="0.25">
      <c r="A18" s="1" t="s">
        <v>81</v>
      </c>
      <c r="B18" s="23">
        <v>42005</v>
      </c>
      <c r="C18" s="67">
        <v>1</v>
      </c>
      <c r="D18">
        <v>30.6</v>
      </c>
      <c r="E18">
        <v>0</v>
      </c>
      <c r="F18" s="1">
        <v>0.73</v>
      </c>
      <c r="G18">
        <v>3571012.9240703159</v>
      </c>
      <c r="H18">
        <v>2409006.4717172249</v>
      </c>
      <c r="I18" s="5">
        <v>1413186.5385932664</v>
      </c>
      <c r="J18" s="5">
        <v>3441802.2693927865</v>
      </c>
      <c r="K18" s="5">
        <v>1484910.5454564837</v>
      </c>
      <c r="L18" s="6">
        <f>D18-D6</f>
        <v>30.6</v>
      </c>
      <c r="M18" s="1">
        <f>E18-E6</f>
        <v>0</v>
      </c>
      <c r="N18" s="8">
        <f>D$3*D18-D$3*D6</f>
        <v>3223303.9380000001</v>
      </c>
      <c r="O18" s="8">
        <f>E$3*E18-E$3*E6</f>
        <v>0</v>
      </c>
      <c r="P18" s="70" t="e">
        <f>N18/$H6</f>
        <v>#DIV/0!</v>
      </c>
      <c r="Q18" s="20" t="e">
        <f>O18/$H6</f>
        <v>#DIV/0!</v>
      </c>
      <c r="R18" s="1">
        <f>VLOOKUP(C18,Sheet6!$C$44:$D$55,2,FALSE)</f>
        <v>0.71232425039198211</v>
      </c>
      <c r="S18" s="5">
        <f>$R18*N18</f>
        <v>2296037.5614213739</v>
      </c>
      <c r="T18" s="5">
        <f>$R18*O18</f>
        <v>0</v>
      </c>
      <c r="U18" s="5">
        <f>SUM(S18:T18)</f>
        <v>2296037.5614213739</v>
      </c>
      <c r="V18" s="70" t="e">
        <f>S18/$H6</f>
        <v>#DIV/0!</v>
      </c>
      <c r="W18" s="70" t="e">
        <f>T18/$H6</f>
        <v>#DIV/0!</v>
      </c>
      <c r="X18" s="70" t="e">
        <f>SUM(V18:W18)</f>
        <v>#DIV/0!</v>
      </c>
      <c r="AE18" s="1">
        <v>9</v>
      </c>
      <c r="AF18" s="1">
        <f t="shared" si="2"/>
        <v>2638092.2176869046</v>
      </c>
      <c r="AG18" s="79">
        <f t="shared" si="3"/>
        <v>0.83700645697734433</v>
      </c>
    </row>
    <row r="19" spans="1:33" ht="15" customHeight="1" x14ac:dyDescent="0.25">
      <c r="A19" s="1" t="s">
        <v>81</v>
      </c>
      <c r="B19" s="23">
        <v>42036</v>
      </c>
      <c r="C19" s="67">
        <v>2</v>
      </c>
      <c r="D19">
        <v>32.299999999999997</v>
      </c>
      <c r="E19">
        <v>0</v>
      </c>
      <c r="F19" s="1">
        <v>0.72</v>
      </c>
      <c r="G19">
        <v>4809016.5794847123</v>
      </c>
      <c r="H19">
        <v>2324409.5832629176</v>
      </c>
      <c r="I19" s="5">
        <v>1628120.0216446812</v>
      </c>
      <c r="J19" s="5">
        <v>4075347.8338097967</v>
      </c>
      <c r="K19" s="5">
        <v>1560730.8605275927</v>
      </c>
      <c r="L19" s="6">
        <f t="shared" ref="L19:M82" si="4">D19-D7</f>
        <v>32.299999999999997</v>
      </c>
      <c r="M19" s="1">
        <f t="shared" si="4"/>
        <v>0</v>
      </c>
      <c r="N19" s="8">
        <f t="shared" ref="N19:O34" si="5">D$3*D19-D$3*D7</f>
        <v>3402376.3789999997</v>
      </c>
      <c r="O19" s="8">
        <f t="shared" si="5"/>
        <v>0</v>
      </c>
      <c r="P19" s="70" t="e">
        <f t="shared" ref="P19:Q34" si="6">N19/$H7</f>
        <v>#DIV/0!</v>
      </c>
      <c r="Q19" s="70" t="e">
        <f t="shared" si="6"/>
        <v>#DIV/0!</v>
      </c>
      <c r="R19" s="1">
        <f>VLOOKUP(C19,Sheet6!$C$44:$D$55,2,FALSE)</f>
        <v>0.71996082760841851</v>
      </c>
      <c r="S19" s="5">
        <f t="shared" ref="S19:T82" si="7">$R19*N19</f>
        <v>2449577.713660174</v>
      </c>
      <c r="T19" s="5">
        <f t="shared" si="7"/>
        <v>0</v>
      </c>
      <c r="U19" s="5">
        <f t="shared" ref="U19:U82" si="8">SUM(S19:T19)</f>
        <v>2449577.713660174</v>
      </c>
      <c r="V19" s="70" t="e">
        <f t="shared" ref="V19:W34" si="9">S19/$H7</f>
        <v>#DIV/0!</v>
      </c>
      <c r="W19" s="70" t="e">
        <f t="shared" si="9"/>
        <v>#DIV/0!</v>
      </c>
      <c r="X19" s="70" t="e">
        <f t="shared" ref="X19:X82" si="10">SUM(V19:W19)</f>
        <v>#DIV/0!</v>
      </c>
      <c r="Y19" s="19">
        <f>S19-S18</f>
        <v>153540.15223880019</v>
      </c>
      <c r="Z19" s="19">
        <f t="shared" ref="Z19:AA34" si="11">T19-T18</f>
        <v>0</v>
      </c>
      <c r="AA19" s="19">
        <f t="shared" si="11"/>
        <v>153540.15223880019</v>
      </c>
      <c r="AB19" s="72">
        <f>D19-D18</f>
        <v>1.6999999999999957</v>
      </c>
      <c r="AC19" s="6">
        <f>E19-E18</f>
        <v>0</v>
      </c>
      <c r="AE19" s="1">
        <v>10</v>
      </c>
      <c r="AF19" s="1">
        <f t="shared" si="2"/>
        <v>2920910.6082029538</v>
      </c>
      <c r="AG19" s="79">
        <f t="shared" si="3"/>
        <v>0.92673827811187304</v>
      </c>
    </row>
    <row r="20" spans="1:33" ht="15" customHeight="1" x14ac:dyDescent="0.25">
      <c r="A20" s="1" t="s">
        <v>81</v>
      </c>
      <c r="B20" s="23">
        <v>42064</v>
      </c>
      <c r="C20" s="67">
        <v>3</v>
      </c>
      <c r="D20">
        <v>33.799999999999997</v>
      </c>
      <c r="E20">
        <v>0.45161290322580644</v>
      </c>
      <c r="F20" s="1">
        <v>0.97</v>
      </c>
      <c r="G20">
        <v>5481679.831609562</v>
      </c>
      <c r="H20">
        <v>3125387.1534205074</v>
      </c>
      <c r="I20" s="5">
        <v>2091520.2838678602</v>
      </c>
      <c r="J20" s="5">
        <v>4772041.2290906506</v>
      </c>
      <c r="K20" s="5">
        <v>2084341.9996061972</v>
      </c>
      <c r="L20" s="72">
        <f t="shared" si="4"/>
        <v>33.799999999999997</v>
      </c>
      <c r="M20" s="1">
        <f t="shared" si="4"/>
        <v>0.45161290322580644</v>
      </c>
      <c r="N20" s="8">
        <f t="shared" si="5"/>
        <v>3560381.4739999995</v>
      </c>
      <c r="O20" s="8">
        <f t="shared" si="5"/>
        <v>-8257.4722232258064</v>
      </c>
      <c r="P20" s="70" t="e">
        <f t="shared" si="6"/>
        <v>#DIV/0!</v>
      </c>
      <c r="Q20" s="70" t="e">
        <f t="shared" si="6"/>
        <v>#DIV/0!</v>
      </c>
      <c r="R20" s="1">
        <f>VLOOKUP(C20,Sheet6!$C$44:$D$55,2,FALSE)</f>
        <v>0.95766618368528833</v>
      </c>
      <c r="S20" s="5">
        <f t="shared" si="7"/>
        <v>3409656.9386693812</v>
      </c>
      <c r="T20" s="5">
        <f t="shared" si="7"/>
        <v>-7907.9019109039309</v>
      </c>
      <c r="U20" s="5">
        <f t="shared" si="8"/>
        <v>3401749.0367584773</v>
      </c>
      <c r="V20" s="70" t="e">
        <f t="shared" si="9"/>
        <v>#DIV/0!</v>
      </c>
      <c r="W20" s="70" t="e">
        <f t="shared" si="9"/>
        <v>#DIV/0!</v>
      </c>
      <c r="X20" s="70" t="e">
        <f t="shared" si="10"/>
        <v>#DIV/0!</v>
      </c>
      <c r="Y20" s="19">
        <f t="shared" ref="Y20:AA83" si="12">S20-S19</f>
        <v>960079.22500920715</v>
      </c>
      <c r="Z20" s="19">
        <f t="shared" si="11"/>
        <v>-7907.9019109039309</v>
      </c>
      <c r="AA20" s="19">
        <f t="shared" si="11"/>
        <v>952171.32309830328</v>
      </c>
      <c r="AB20" s="72">
        <f t="shared" ref="AB20:AC83" si="13">D20-D19</f>
        <v>1.5</v>
      </c>
      <c r="AC20" s="6">
        <f t="shared" si="13"/>
        <v>0.45161290322580644</v>
      </c>
      <c r="AE20" s="1">
        <v>11</v>
      </c>
      <c r="AF20" s="1">
        <f t="shared" si="2"/>
        <v>2910703.7811869583</v>
      </c>
      <c r="AG20" s="79">
        <f t="shared" si="3"/>
        <v>0.923499884828893</v>
      </c>
    </row>
    <row r="21" spans="1:33" ht="15" customHeight="1" x14ac:dyDescent="0.25">
      <c r="A21" s="1" t="s">
        <v>81</v>
      </c>
      <c r="B21" s="23">
        <v>42095</v>
      </c>
      <c r="C21" s="67">
        <v>4</v>
      </c>
      <c r="D21">
        <v>33.200000000000003</v>
      </c>
      <c r="E21">
        <v>0</v>
      </c>
      <c r="F21" s="1">
        <v>1.1499999999999999</v>
      </c>
      <c r="G21">
        <v>6862440.4618960992</v>
      </c>
      <c r="H21">
        <v>3509694.4869916821</v>
      </c>
      <c r="I21" s="5">
        <v>2455103.7220347016</v>
      </c>
      <c r="J21" s="5">
        <v>5491685.0824390007</v>
      </c>
      <c r="K21" s="5">
        <v>2385807.6725213001</v>
      </c>
      <c r="L21" s="1">
        <f t="shared" si="4"/>
        <v>33.200000000000003</v>
      </c>
      <c r="M21" s="1">
        <f t="shared" si="4"/>
        <v>0</v>
      </c>
      <c r="N21" s="8">
        <f t="shared" si="5"/>
        <v>3497179.4360000002</v>
      </c>
      <c r="O21" s="8">
        <f t="shared" si="5"/>
        <v>0</v>
      </c>
      <c r="P21" s="70" t="e">
        <f t="shared" si="6"/>
        <v>#DIV/0!</v>
      </c>
      <c r="Q21" s="70" t="e">
        <f t="shared" si="6"/>
        <v>#DIV/0!</v>
      </c>
      <c r="R21" s="1">
        <f>VLOOKUP(C21,Sheet6!$C$44:$D$55,2,FALSE)</f>
        <v>1.1303975823179111</v>
      </c>
      <c r="S21" s="5">
        <f t="shared" si="7"/>
        <v>3953203.1793863163</v>
      </c>
      <c r="T21" s="5">
        <f t="shared" si="7"/>
        <v>0</v>
      </c>
      <c r="U21" s="5">
        <f t="shared" si="8"/>
        <v>3953203.1793863163</v>
      </c>
      <c r="V21" s="70" t="e">
        <f t="shared" si="9"/>
        <v>#DIV/0!</v>
      </c>
      <c r="W21" s="70" t="e">
        <f t="shared" si="9"/>
        <v>#DIV/0!</v>
      </c>
      <c r="X21" s="70" t="e">
        <f t="shared" si="10"/>
        <v>#DIV/0!</v>
      </c>
      <c r="Y21" s="19">
        <f t="shared" si="12"/>
        <v>543546.24071693514</v>
      </c>
      <c r="Z21" s="19">
        <f t="shared" si="11"/>
        <v>7907.9019109039309</v>
      </c>
      <c r="AA21" s="19">
        <f t="shared" si="11"/>
        <v>551454.142627839</v>
      </c>
      <c r="AB21" s="72">
        <f t="shared" si="13"/>
        <v>-0.59999999999999432</v>
      </c>
      <c r="AC21" s="6">
        <f t="shared" si="13"/>
        <v>-0.45161290322580644</v>
      </c>
      <c r="AE21" s="1">
        <v>12</v>
      </c>
      <c r="AF21" s="1">
        <f t="shared" si="2"/>
        <v>2862035.609058219</v>
      </c>
      <c r="AG21" s="79">
        <f t="shared" si="3"/>
        <v>0.9080585844649669</v>
      </c>
    </row>
    <row r="22" spans="1:33" ht="15" customHeight="1" x14ac:dyDescent="0.25">
      <c r="A22" s="1" t="s">
        <v>81</v>
      </c>
      <c r="B22" s="23">
        <v>42125</v>
      </c>
      <c r="C22" s="67">
        <v>5</v>
      </c>
      <c r="D22">
        <v>34.6</v>
      </c>
      <c r="E22">
        <v>0</v>
      </c>
      <c r="F22" s="1">
        <v>1.4</v>
      </c>
      <c r="G22">
        <v>5978852.7743137702</v>
      </c>
      <c r="H22">
        <v>4419584.5053705694</v>
      </c>
      <c r="I22" s="5">
        <v>2993907.3465308668</v>
      </c>
      <c r="J22" s="5">
        <v>6305094.3616916128</v>
      </c>
      <c r="K22" s="5">
        <v>2999291.1076799016</v>
      </c>
      <c r="L22" s="1">
        <f t="shared" si="4"/>
        <v>34.6</v>
      </c>
      <c r="M22" s="1">
        <f t="shared" si="4"/>
        <v>0</v>
      </c>
      <c r="N22" s="8">
        <f t="shared" si="5"/>
        <v>3644650.858</v>
      </c>
      <c r="O22" s="8">
        <f t="shared" si="5"/>
        <v>0</v>
      </c>
      <c r="P22" s="70" t="e">
        <f t="shared" si="6"/>
        <v>#DIV/0!</v>
      </c>
      <c r="Q22" s="70" t="e">
        <f t="shared" si="6"/>
        <v>#DIV/0!</v>
      </c>
      <c r="R22" s="1">
        <f>VLOOKUP(C22,Sheet6!$C$44:$D$55,2,FALSE)</f>
        <v>1.4063699516826551</v>
      </c>
      <c r="S22" s="5">
        <f t="shared" si="7"/>
        <v>5125727.4510656074</v>
      </c>
      <c r="T22" s="5">
        <f t="shared" si="7"/>
        <v>0</v>
      </c>
      <c r="U22" s="5">
        <f t="shared" si="8"/>
        <v>5125727.4510656074</v>
      </c>
      <c r="V22" s="70" t="e">
        <f t="shared" si="9"/>
        <v>#DIV/0!</v>
      </c>
      <c r="W22" s="70" t="e">
        <f t="shared" si="9"/>
        <v>#DIV/0!</v>
      </c>
      <c r="X22" s="70" t="e">
        <f t="shared" si="10"/>
        <v>#DIV/0!</v>
      </c>
      <c r="Y22" s="19">
        <f t="shared" si="12"/>
        <v>1172524.271679291</v>
      </c>
      <c r="Z22" s="19">
        <f t="shared" si="11"/>
        <v>0</v>
      </c>
      <c r="AA22" s="19">
        <f t="shared" si="11"/>
        <v>1172524.271679291</v>
      </c>
      <c r="AB22" s="72">
        <f t="shared" si="13"/>
        <v>1.3999999999999986</v>
      </c>
      <c r="AC22" s="6">
        <f t="shared" si="13"/>
        <v>0</v>
      </c>
    </row>
    <row r="23" spans="1:33" ht="15" customHeight="1" x14ac:dyDescent="0.25">
      <c r="A23" s="1" t="s">
        <v>81</v>
      </c>
      <c r="B23" s="23">
        <v>42156</v>
      </c>
      <c r="C23" s="67">
        <v>6</v>
      </c>
      <c r="D23">
        <v>32.299999999999997</v>
      </c>
      <c r="E23">
        <v>36.9</v>
      </c>
      <c r="F23" s="1">
        <v>1.32</v>
      </c>
      <c r="G23">
        <v>4876710.3043585485</v>
      </c>
      <c r="H23">
        <v>3836241.0243047411</v>
      </c>
      <c r="I23" s="5">
        <v>2553699.4225104135</v>
      </c>
      <c r="J23" s="5">
        <v>5439410.3041707817</v>
      </c>
      <c r="K23" s="5">
        <v>2633382.029496924</v>
      </c>
      <c r="L23" s="1">
        <f t="shared" si="4"/>
        <v>32.299999999999997</v>
      </c>
      <c r="M23" s="1">
        <f t="shared" si="4"/>
        <v>36.9</v>
      </c>
      <c r="N23" s="8">
        <f t="shared" si="5"/>
        <v>3402376.3789999997</v>
      </c>
      <c r="O23" s="8">
        <f t="shared" si="5"/>
        <v>-674694.46258199995</v>
      </c>
      <c r="P23" s="70" t="e">
        <f t="shared" si="6"/>
        <v>#DIV/0!</v>
      </c>
      <c r="Q23" s="70" t="e">
        <f t="shared" si="6"/>
        <v>#DIV/0!</v>
      </c>
      <c r="R23" s="1">
        <f>VLOOKUP(C23,Sheet6!$C$44:$D$55,2,FALSE)</f>
        <v>1.3388889849990284</v>
      </c>
      <c r="S23" s="5">
        <f t="shared" si="7"/>
        <v>4555404.256663979</v>
      </c>
      <c r="T23" s="5">
        <f t="shared" si="7"/>
        <v>-903340.98419087892</v>
      </c>
      <c r="U23" s="5">
        <f t="shared" si="8"/>
        <v>3652063.2724731001</v>
      </c>
      <c r="V23" s="70" t="e">
        <f t="shared" si="9"/>
        <v>#DIV/0!</v>
      </c>
      <c r="W23" s="70" t="e">
        <f t="shared" si="9"/>
        <v>#DIV/0!</v>
      </c>
      <c r="X23" s="70" t="e">
        <f t="shared" si="10"/>
        <v>#DIV/0!</v>
      </c>
      <c r="Y23" s="19">
        <f t="shared" si="12"/>
        <v>-570323.19440162834</v>
      </c>
      <c r="Z23" s="19">
        <f t="shared" si="11"/>
        <v>-903340.98419087892</v>
      </c>
      <c r="AA23" s="19">
        <f t="shared" si="11"/>
        <v>-1473664.1785925073</v>
      </c>
      <c r="AB23" s="72">
        <f t="shared" si="13"/>
        <v>-2.3000000000000043</v>
      </c>
      <c r="AC23" s="6">
        <f t="shared" si="13"/>
        <v>36.9</v>
      </c>
    </row>
    <row r="24" spans="1:33" ht="15" customHeight="1" x14ac:dyDescent="0.25">
      <c r="A24" s="1" t="s">
        <v>81</v>
      </c>
      <c r="B24" s="23">
        <v>42186</v>
      </c>
      <c r="C24" s="67">
        <v>7</v>
      </c>
      <c r="D24">
        <v>31.6</v>
      </c>
      <c r="E24">
        <v>11.64516129032258</v>
      </c>
      <c r="F24" s="1">
        <v>1</v>
      </c>
      <c r="G24">
        <v>4032355.5897307354</v>
      </c>
      <c r="H24">
        <v>3024133.523160588</v>
      </c>
      <c r="I24" s="5">
        <v>1959367.0679800329</v>
      </c>
      <c r="J24" s="5">
        <v>4579745.3273314899</v>
      </c>
      <c r="K24" s="5">
        <v>2042514.5936627332</v>
      </c>
      <c r="L24" s="1">
        <f t="shared" si="4"/>
        <v>31.6</v>
      </c>
      <c r="M24" s="1">
        <f t="shared" si="4"/>
        <v>11.64516129032258</v>
      </c>
      <c r="N24" s="8">
        <f t="shared" si="5"/>
        <v>3328640.6680000001</v>
      </c>
      <c r="O24" s="8">
        <f t="shared" si="5"/>
        <v>-212924.81947032257</v>
      </c>
      <c r="P24" s="70" t="e">
        <f t="shared" si="6"/>
        <v>#DIV/0!</v>
      </c>
      <c r="Q24" s="70" t="e">
        <f t="shared" si="6"/>
        <v>#DIV/0!</v>
      </c>
      <c r="R24" s="1">
        <f>VLOOKUP(C24,Sheet6!$C$44:$D$55,2,FALSE)</f>
        <v>1.0535621782624129</v>
      </c>
      <c r="S24" s="5">
        <f t="shared" si="7"/>
        <v>3506929.9128309335</v>
      </c>
      <c r="T24" s="5">
        <f t="shared" si="7"/>
        <v>-224329.5366072841</v>
      </c>
      <c r="U24" s="5">
        <f t="shared" si="8"/>
        <v>3282600.3762236494</v>
      </c>
      <c r="V24" s="70" t="e">
        <f t="shared" si="9"/>
        <v>#DIV/0!</v>
      </c>
      <c r="W24" s="70" t="e">
        <f t="shared" si="9"/>
        <v>#DIV/0!</v>
      </c>
      <c r="X24" s="70" t="e">
        <f t="shared" si="10"/>
        <v>#DIV/0!</v>
      </c>
      <c r="Y24" s="19">
        <f t="shared" si="12"/>
        <v>-1048474.3438330456</v>
      </c>
      <c r="Z24" s="19">
        <f t="shared" si="11"/>
        <v>679011.44758359483</v>
      </c>
      <c r="AA24" s="19">
        <f t="shared" si="11"/>
        <v>-369462.89624945074</v>
      </c>
      <c r="AB24" s="72">
        <f t="shared" si="13"/>
        <v>-0.69999999999999574</v>
      </c>
      <c r="AC24" s="6">
        <f t="shared" si="13"/>
        <v>-25.254838709677419</v>
      </c>
    </row>
    <row r="25" spans="1:33" ht="15" customHeight="1" x14ac:dyDescent="0.25">
      <c r="A25" s="1" t="s">
        <v>81</v>
      </c>
      <c r="B25" s="23">
        <v>42217</v>
      </c>
      <c r="C25" s="67">
        <v>8</v>
      </c>
      <c r="D25">
        <v>31.1</v>
      </c>
      <c r="E25">
        <v>4.935483870967742</v>
      </c>
      <c r="F25" s="1">
        <v>0.88</v>
      </c>
      <c r="G25">
        <v>4079423.7164012059</v>
      </c>
      <c r="H25">
        <v>2531321.6522536566</v>
      </c>
      <c r="I25" s="5">
        <v>1880073.8037175545</v>
      </c>
      <c r="J25" s="5">
        <v>4442234.7336966461</v>
      </c>
      <c r="K25" s="5">
        <v>1868161.0624469477</v>
      </c>
      <c r="L25" s="1">
        <f t="shared" si="4"/>
        <v>31.1</v>
      </c>
      <c r="M25" s="1">
        <f t="shared" si="4"/>
        <v>4.935483870967742</v>
      </c>
      <c r="N25" s="8">
        <f t="shared" si="5"/>
        <v>3275972.3029999998</v>
      </c>
      <c r="O25" s="8">
        <f t="shared" si="5"/>
        <v>-90242.375010967749</v>
      </c>
      <c r="P25" s="70" t="e">
        <f t="shared" si="6"/>
        <v>#DIV/0!</v>
      </c>
      <c r="Q25" s="70" t="e">
        <f t="shared" si="6"/>
        <v>#DIV/0!</v>
      </c>
      <c r="R25" s="1">
        <f>VLOOKUP(C25,Sheet6!$C$44:$D$55,2,FALSE)</f>
        <v>0.90405502613260513</v>
      </c>
      <c r="S25" s="5">
        <f t="shared" si="7"/>
        <v>2961659.2259983555</v>
      </c>
      <c r="T25" s="5">
        <f t="shared" si="7"/>
        <v>-81584.072698808799</v>
      </c>
      <c r="U25" s="5">
        <f t="shared" si="8"/>
        <v>2880075.1532995468</v>
      </c>
      <c r="V25" s="70" t="e">
        <f t="shared" si="9"/>
        <v>#DIV/0!</v>
      </c>
      <c r="W25" s="70" t="e">
        <f t="shared" si="9"/>
        <v>#DIV/0!</v>
      </c>
      <c r="X25" s="70" t="e">
        <f t="shared" si="10"/>
        <v>#DIV/0!</v>
      </c>
      <c r="Y25" s="19">
        <f t="shared" si="12"/>
        <v>-545270.68683257792</v>
      </c>
      <c r="Z25" s="19">
        <f t="shared" si="11"/>
        <v>142745.4639084753</v>
      </c>
      <c r="AA25" s="19">
        <f t="shared" si="11"/>
        <v>-402525.22292410256</v>
      </c>
      <c r="AB25" s="72">
        <f t="shared" si="13"/>
        <v>-0.5</v>
      </c>
      <c r="AC25" s="6">
        <f t="shared" si="13"/>
        <v>-6.7096774193548381</v>
      </c>
    </row>
    <row r="26" spans="1:33" ht="15" customHeight="1" x14ac:dyDescent="0.25">
      <c r="A26" s="1" t="s">
        <v>81</v>
      </c>
      <c r="B26" s="23">
        <v>42248</v>
      </c>
      <c r="C26" s="67">
        <v>9</v>
      </c>
      <c r="D26">
        <v>32.200000000000003</v>
      </c>
      <c r="E26">
        <v>6.8</v>
      </c>
      <c r="F26" s="1">
        <v>0.88</v>
      </c>
      <c r="G26">
        <v>4674926.1586117931</v>
      </c>
      <c r="H26">
        <v>2554060.9603295098</v>
      </c>
      <c r="I26" s="5">
        <v>1932558.9617303088</v>
      </c>
      <c r="J26" s="5">
        <v>4598066.7947018556</v>
      </c>
      <c r="K26" s="5">
        <v>1917775.3855035207</v>
      </c>
      <c r="L26" s="1">
        <f t="shared" si="4"/>
        <v>32.200000000000003</v>
      </c>
      <c r="M26" s="1">
        <f t="shared" si="4"/>
        <v>6.8</v>
      </c>
      <c r="N26" s="8">
        <f t="shared" si="5"/>
        <v>3391842.7060000002</v>
      </c>
      <c r="O26" s="8">
        <f t="shared" si="5"/>
        <v>-124333.938904</v>
      </c>
      <c r="P26" s="70" t="e">
        <f t="shared" si="6"/>
        <v>#DIV/0!</v>
      </c>
      <c r="Q26" s="70" t="e">
        <f t="shared" si="6"/>
        <v>#DIV/0!</v>
      </c>
      <c r="R26" s="1">
        <f>VLOOKUP(C26,Sheet6!$C$44:$D$55,2,FALSE)</f>
        <v>0.88699702670525249</v>
      </c>
      <c r="S26" s="5">
        <f t="shared" si="7"/>
        <v>3008554.3952738983</v>
      </c>
      <c r="T26" s="5">
        <f t="shared" si="7"/>
        <v>-110283.83412640051</v>
      </c>
      <c r="U26" s="5">
        <f t="shared" si="8"/>
        <v>2898270.561147498</v>
      </c>
      <c r="V26" s="70" t="e">
        <f t="shared" si="9"/>
        <v>#DIV/0!</v>
      </c>
      <c r="W26" s="70" t="e">
        <f t="shared" si="9"/>
        <v>#DIV/0!</v>
      </c>
      <c r="X26" s="70" t="e">
        <f t="shared" si="10"/>
        <v>#DIV/0!</v>
      </c>
      <c r="Y26" s="19">
        <f t="shared" si="12"/>
        <v>46895.169275542721</v>
      </c>
      <c r="Z26" s="19">
        <f t="shared" si="11"/>
        <v>-28699.761427591715</v>
      </c>
      <c r="AA26" s="19">
        <f t="shared" si="11"/>
        <v>18195.407847951166</v>
      </c>
      <c r="AB26" s="72">
        <f t="shared" si="13"/>
        <v>1.1000000000000014</v>
      </c>
      <c r="AC26" s="6">
        <f t="shared" si="13"/>
        <v>1.8645161290322578</v>
      </c>
    </row>
    <row r="27" spans="1:33" ht="15" customHeight="1" x14ac:dyDescent="0.25">
      <c r="A27" s="1" t="s">
        <v>81</v>
      </c>
      <c r="B27" s="23">
        <v>42278</v>
      </c>
      <c r="C27" s="67">
        <v>10</v>
      </c>
      <c r="D27">
        <v>35.4</v>
      </c>
      <c r="E27">
        <v>1.032258064516129</v>
      </c>
      <c r="F27" s="1">
        <v>0.98</v>
      </c>
      <c r="G27">
        <v>4570943.8140975004</v>
      </c>
      <c r="H27">
        <v>2959092.1598133412</v>
      </c>
      <c r="I27" s="5">
        <v>2181513.5038009444</v>
      </c>
      <c r="J27" s="5">
        <v>5012998.1280668071</v>
      </c>
      <c r="K27" s="5">
        <v>2136887.2638598569</v>
      </c>
      <c r="L27" s="1">
        <f t="shared" si="4"/>
        <v>35.4</v>
      </c>
      <c r="M27" s="1">
        <f t="shared" si="4"/>
        <v>1.032258064516129</v>
      </c>
      <c r="N27" s="8">
        <f t="shared" si="5"/>
        <v>3728920.2419999996</v>
      </c>
      <c r="O27" s="8">
        <f t="shared" si="5"/>
        <v>-18874.222224516128</v>
      </c>
      <c r="P27" s="70" t="e">
        <f t="shared" si="6"/>
        <v>#DIV/0!</v>
      </c>
      <c r="Q27" s="70" t="e">
        <f t="shared" si="6"/>
        <v>#DIV/0!</v>
      </c>
      <c r="R27" s="1">
        <f>VLOOKUP(C27,Sheet6!$C$44:$D$55,2,FALSE)</f>
        <v>0.98906255216425665</v>
      </c>
      <c r="S27" s="5">
        <f t="shared" si="7"/>
        <v>3688135.3713694774</v>
      </c>
      <c r="T27" s="5">
        <f t="shared" si="7"/>
        <v>-18667.786403495254</v>
      </c>
      <c r="U27" s="5">
        <f t="shared" si="8"/>
        <v>3669467.584965982</v>
      </c>
      <c r="V27" s="70" t="e">
        <f t="shared" si="9"/>
        <v>#DIV/0!</v>
      </c>
      <c r="W27" s="70" t="e">
        <f t="shared" si="9"/>
        <v>#DIV/0!</v>
      </c>
      <c r="X27" s="70" t="e">
        <f t="shared" si="10"/>
        <v>#DIV/0!</v>
      </c>
      <c r="Y27" s="19">
        <f t="shared" si="12"/>
        <v>679580.9760955791</v>
      </c>
      <c r="Z27" s="19">
        <f t="shared" si="11"/>
        <v>91616.047722905263</v>
      </c>
      <c r="AA27" s="19">
        <f t="shared" si="11"/>
        <v>771197.02381848404</v>
      </c>
      <c r="AB27" s="72">
        <f t="shared" si="13"/>
        <v>3.1999999999999957</v>
      </c>
      <c r="AC27" s="6">
        <f t="shared" si="13"/>
        <v>-5.7677419354838708</v>
      </c>
    </row>
    <row r="28" spans="1:33" ht="15" customHeight="1" x14ac:dyDescent="0.25">
      <c r="A28" s="1" t="s">
        <v>81</v>
      </c>
      <c r="B28" s="23">
        <v>42309</v>
      </c>
      <c r="C28" s="67">
        <v>11</v>
      </c>
      <c r="D28">
        <v>35.4</v>
      </c>
      <c r="E28">
        <v>6.6666666666666666E-2</v>
      </c>
      <c r="F28" s="1">
        <v>1.04</v>
      </c>
      <c r="G28">
        <v>4558946.6905309903</v>
      </c>
      <c r="H28">
        <v>2939575.5605908488</v>
      </c>
      <c r="I28" s="5">
        <v>2111783.4704376822</v>
      </c>
      <c r="J28" s="5">
        <v>4686754.3813849501</v>
      </c>
      <c r="K28" s="5">
        <v>2239711.6623403658</v>
      </c>
      <c r="L28" s="1">
        <f t="shared" si="4"/>
        <v>35.4</v>
      </c>
      <c r="M28" s="1">
        <f t="shared" si="4"/>
        <v>6.6666666666666666E-2</v>
      </c>
      <c r="N28" s="8">
        <f t="shared" si="5"/>
        <v>3728920.2419999996</v>
      </c>
      <c r="O28" s="8">
        <f t="shared" si="5"/>
        <v>-1218.9601853333334</v>
      </c>
      <c r="P28" s="70" t="e">
        <f t="shared" si="6"/>
        <v>#DIV/0!</v>
      </c>
      <c r="Q28" s="70" t="e">
        <f t="shared" si="6"/>
        <v>#DIV/0!</v>
      </c>
      <c r="R28" s="1">
        <f>VLOOKUP(C28,Sheet6!$C$44:$D$55,2,FALSE)</f>
        <v>1.0647441489694487</v>
      </c>
      <c r="S28" s="5">
        <f t="shared" si="7"/>
        <v>3970346.0096432404</v>
      </c>
      <c r="T28" s="5">
        <f t="shared" si="7"/>
        <v>-1297.8807251603814</v>
      </c>
      <c r="U28" s="5">
        <f t="shared" si="8"/>
        <v>3969048.1289180801</v>
      </c>
      <c r="V28" s="70" t="e">
        <f t="shared" si="9"/>
        <v>#DIV/0!</v>
      </c>
      <c r="W28" s="70" t="e">
        <f t="shared" si="9"/>
        <v>#DIV/0!</v>
      </c>
      <c r="X28" s="70" t="e">
        <f t="shared" si="10"/>
        <v>#DIV/0!</v>
      </c>
      <c r="Y28" s="19">
        <f t="shared" si="12"/>
        <v>282210.638273763</v>
      </c>
      <c r="Z28" s="19">
        <f t="shared" si="11"/>
        <v>17369.905678334871</v>
      </c>
      <c r="AA28" s="19">
        <f t="shared" si="11"/>
        <v>299580.54395209812</v>
      </c>
      <c r="AB28" s="72">
        <f t="shared" si="13"/>
        <v>0</v>
      </c>
      <c r="AC28" s="6">
        <f t="shared" si="13"/>
        <v>-0.96559139784946235</v>
      </c>
    </row>
    <row r="29" spans="1:33" ht="15" customHeight="1" x14ac:dyDescent="0.25">
      <c r="A29" s="1" t="s">
        <v>81</v>
      </c>
      <c r="B29" s="23">
        <v>42339</v>
      </c>
      <c r="C29" s="67">
        <v>12</v>
      </c>
      <c r="D29">
        <v>33.200000000000003</v>
      </c>
      <c r="E29">
        <v>0</v>
      </c>
      <c r="F29" s="1">
        <v>0.84</v>
      </c>
      <c r="G29">
        <v>4269015.409994253</v>
      </c>
      <c r="H29">
        <v>2918849.7027300112</v>
      </c>
      <c r="I29" s="5">
        <v>1703242.7403987991</v>
      </c>
      <c r="J29" s="5">
        <v>3970963.1304922784</v>
      </c>
      <c r="K29" s="5">
        <v>1752982.0351042685</v>
      </c>
      <c r="L29" s="1">
        <f t="shared" si="4"/>
        <v>33.200000000000003</v>
      </c>
      <c r="M29" s="1">
        <f t="shared" si="4"/>
        <v>0</v>
      </c>
      <c r="N29" s="8">
        <f t="shared" si="5"/>
        <v>3497179.4360000002</v>
      </c>
      <c r="O29" s="8">
        <f t="shared" si="5"/>
        <v>0</v>
      </c>
      <c r="P29" s="70" t="e">
        <f t="shared" si="6"/>
        <v>#DIV/0!</v>
      </c>
      <c r="Q29" s="70" t="e">
        <f t="shared" si="6"/>
        <v>#DIV/0!</v>
      </c>
      <c r="R29" s="1">
        <f>VLOOKUP(C29,Sheet6!$C$44:$D$55,2,FALSE)</f>
        <v>0.83597128708074342</v>
      </c>
      <c r="S29" s="5">
        <f t="shared" si="7"/>
        <v>2923541.5942652286</v>
      </c>
      <c r="T29" s="5">
        <f t="shared" si="7"/>
        <v>0</v>
      </c>
      <c r="U29" s="5">
        <f t="shared" si="8"/>
        <v>2923541.5942652286</v>
      </c>
      <c r="V29" s="70" t="e">
        <f t="shared" si="9"/>
        <v>#DIV/0!</v>
      </c>
      <c r="W29" s="70" t="e">
        <f t="shared" si="9"/>
        <v>#DIV/0!</v>
      </c>
      <c r="X29" s="70" t="e">
        <f t="shared" si="10"/>
        <v>#DIV/0!</v>
      </c>
      <c r="Y29" s="19">
        <f t="shared" si="12"/>
        <v>-1046804.4153780118</v>
      </c>
      <c r="Z29" s="19">
        <f t="shared" si="11"/>
        <v>1297.8807251603814</v>
      </c>
      <c r="AA29" s="19">
        <f t="shared" si="11"/>
        <v>-1045506.5346528515</v>
      </c>
      <c r="AB29" s="72">
        <f t="shared" si="13"/>
        <v>-2.1999999999999957</v>
      </c>
      <c r="AC29" s="6">
        <f t="shared" si="13"/>
        <v>-6.6666666666666666E-2</v>
      </c>
    </row>
    <row r="30" spans="1:33" s="82" customFormat="1" ht="15" customHeight="1" x14ac:dyDescent="0.25">
      <c r="A30" s="82" t="s">
        <v>81</v>
      </c>
      <c r="B30" s="83">
        <v>42370</v>
      </c>
      <c r="C30" s="84">
        <v>1</v>
      </c>
      <c r="D30" s="77">
        <v>31.6</v>
      </c>
      <c r="E30" s="77">
        <v>0</v>
      </c>
      <c r="F30" s="82">
        <v>0.73</v>
      </c>
      <c r="G30" s="77">
        <v>4073086.2679745476</v>
      </c>
      <c r="H30" s="77">
        <v>2736831.128376456</v>
      </c>
      <c r="I30" s="85">
        <v>1500658.3720374918</v>
      </c>
      <c r="J30" s="85">
        <v>3762149.0428906428</v>
      </c>
      <c r="K30" s="85">
        <v>1520527.7692310459</v>
      </c>
      <c r="L30" s="82">
        <f t="shared" si="4"/>
        <v>1</v>
      </c>
      <c r="M30" s="82">
        <f t="shared" si="4"/>
        <v>0</v>
      </c>
      <c r="N30" s="86">
        <f t="shared" si="5"/>
        <v>105336.72999999998</v>
      </c>
      <c r="O30" s="86">
        <f t="shared" si="5"/>
        <v>0</v>
      </c>
      <c r="P30" s="87">
        <f t="shared" si="6"/>
        <v>4.3726212958204398E-2</v>
      </c>
      <c r="Q30" s="87">
        <f t="shared" si="6"/>
        <v>0</v>
      </c>
      <c r="R30" s="82">
        <f>VLOOKUP(C30,Sheet6!$C$44:$D$55,2,FALSE)</f>
        <v>0.71232425039198211</v>
      </c>
      <c r="S30" s="85">
        <f>$R30*N30</f>
        <v>75033.907235992607</v>
      </c>
      <c r="T30" s="85">
        <f t="shared" si="7"/>
        <v>0</v>
      </c>
      <c r="U30" s="85">
        <f t="shared" si="8"/>
        <v>75033.907235992607</v>
      </c>
      <c r="V30" s="87">
        <f t="shared" si="9"/>
        <v>3.1147241867933127E-2</v>
      </c>
      <c r="W30" s="87">
        <f t="shared" si="9"/>
        <v>0</v>
      </c>
      <c r="X30" s="87">
        <f t="shared" si="10"/>
        <v>3.1147241867933127E-2</v>
      </c>
      <c r="Y30" s="88">
        <f t="shared" si="12"/>
        <v>-2848507.687029236</v>
      </c>
      <c r="Z30" s="88">
        <f t="shared" si="11"/>
        <v>0</v>
      </c>
      <c r="AA30" s="88">
        <f t="shared" si="11"/>
        <v>-2848507.687029236</v>
      </c>
      <c r="AB30" s="89">
        <f t="shared" si="13"/>
        <v>-1.6000000000000014</v>
      </c>
      <c r="AC30" s="90">
        <f t="shared" si="13"/>
        <v>0</v>
      </c>
    </row>
    <row r="31" spans="1:33" ht="15" customHeight="1" x14ac:dyDescent="0.25">
      <c r="A31" s="1" t="s">
        <v>81</v>
      </c>
      <c r="B31" s="23">
        <v>42401</v>
      </c>
      <c r="C31" s="67">
        <v>2</v>
      </c>
      <c r="D31">
        <v>30.9</v>
      </c>
      <c r="E31">
        <v>0</v>
      </c>
      <c r="F31" s="1">
        <v>0.72</v>
      </c>
      <c r="G31">
        <v>5488260.2687006025</v>
      </c>
      <c r="H31">
        <v>2626994.5187462377</v>
      </c>
      <c r="I31" s="5">
        <v>1586886.5566405416</v>
      </c>
      <c r="J31" s="5">
        <v>3981529.8719778294</v>
      </c>
      <c r="K31" s="5">
        <v>1520978.8259684695</v>
      </c>
      <c r="L31" s="1">
        <f t="shared" si="4"/>
        <v>-1.3999999999999986</v>
      </c>
      <c r="M31" s="1">
        <f t="shared" si="4"/>
        <v>0</v>
      </c>
      <c r="N31" s="8">
        <f t="shared" si="5"/>
        <v>-147471.42199999979</v>
      </c>
      <c r="O31" s="8">
        <f t="shared" si="5"/>
        <v>0</v>
      </c>
      <c r="P31" s="70">
        <f t="shared" si="6"/>
        <v>-6.3444679914365615E-2</v>
      </c>
      <c r="Q31" s="70">
        <f t="shared" si="6"/>
        <v>0</v>
      </c>
      <c r="R31" s="1">
        <f>VLOOKUP(C31,Sheet6!$C$44:$D$55,2,FALSE)</f>
        <v>0.71996082760841851</v>
      </c>
      <c r="S31" s="5">
        <f t="shared" si="7"/>
        <v>-106173.64703171018</v>
      </c>
      <c r="T31" s="5">
        <f t="shared" si="7"/>
        <v>0</v>
      </c>
      <c r="U31" s="5">
        <f t="shared" si="8"/>
        <v>-106173.64703171018</v>
      </c>
      <c r="V31" s="70">
        <f t="shared" si="9"/>
        <v>-4.5677684258497879E-2</v>
      </c>
      <c r="W31" s="70">
        <f t="shared" si="9"/>
        <v>0</v>
      </c>
      <c r="X31" s="70">
        <f t="shared" si="10"/>
        <v>-4.5677684258497879E-2</v>
      </c>
      <c r="Y31" s="19">
        <f t="shared" si="12"/>
        <v>-181207.5542677028</v>
      </c>
      <c r="Z31" s="19">
        <f t="shared" si="11"/>
        <v>0</v>
      </c>
      <c r="AA31" s="19">
        <f t="shared" si="11"/>
        <v>-181207.5542677028</v>
      </c>
      <c r="AB31" s="72">
        <f t="shared" si="13"/>
        <v>-0.70000000000000284</v>
      </c>
      <c r="AC31" s="6">
        <f t="shared" si="13"/>
        <v>0</v>
      </c>
    </row>
    <row r="32" spans="1:33" ht="15" customHeight="1" x14ac:dyDescent="0.25">
      <c r="A32" s="1" t="s">
        <v>81</v>
      </c>
      <c r="B32" s="23">
        <v>42430</v>
      </c>
      <c r="C32" s="67">
        <v>3</v>
      </c>
      <c r="D32">
        <v>34.1</v>
      </c>
      <c r="E32">
        <v>1.6129032258064515</v>
      </c>
      <c r="F32" s="1">
        <v>0.97</v>
      </c>
      <c r="G32">
        <v>6454954.5111917276</v>
      </c>
      <c r="H32">
        <v>3441808.8970046015</v>
      </c>
      <c r="I32" s="5">
        <v>2143835.2042254037</v>
      </c>
      <c r="J32" s="5">
        <v>4959573.7506931238</v>
      </c>
      <c r="K32" s="5">
        <v>2067089.9815456849</v>
      </c>
      <c r="L32" s="1">
        <f t="shared" si="4"/>
        <v>0.30000000000000426</v>
      </c>
      <c r="M32" s="1">
        <f t="shared" si="4"/>
        <v>1.161290322580645</v>
      </c>
      <c r="N32" s="8">
        <f t="shared" si="5"/>
        <v>31601.01900000032</v>
      </c>
      <c r="O32" s="8">
        <f t="shared" si="5"/>
        <v>-21233.500002580644</v>
      </c>
      <c r="P32" s="70">
        <f t="shared" si="6"/>
        <v>1.011107342826802E-2</v>
      </c>
      <c r="Q32" s="70">
        <f t="shared" si="6"/>
        <v>-6.7938783133929927E-3</v>
      </c>
      <c r="R32" s="1">
        <f>VLOOKUP(C32,Sheet6!$C$44:$D$55,2,FALSE)</f>
        <v>0.95766618368528833</v>
      </c>
      <c r="S32" s="5">
        <f t="shared" si="7"/>
        <v>30263.227266296592</v>
      </c>
      <c r="T32" s="5">
        <f t="shared" si="7"/>
        <v>-20334.604913752966</v>
      </c>
      <c r="U32" s="5">
        <f t="shared" si="8"/>
        <v>9928.6223525436253</v>
      </c>
      <c r="V32" s="70">
        <f t="shared" si="9"/>
        <v>9.6830331030111592E-3</v>
      </c>
      <c r="W32" s="70">
        <f t="shared" si="9"/>
        <v>-6.5062675168093111E-3</v>
      </c>
      <c r="X32" s="70">
        <f t="shared" si="10"/>
        <v>3.1767655862018481E-3</v>
      </c>
      <c r="Y32" s="19">
        <f t="shared" si="12"/>
        <v>136436.87429800676</v>
      </c>
      <c r="Z32" s="19">
        <f t="shared" si="11"/>
        <v>-20334.604913752966</v>
      </c>
      <c r="AA32" s="19">
        <f t="shared" si="11"/>
        <v>116102.2693842538</v>
      </c>
      <c r="AB32" s="72">
        <f t="shared" si="13"/>
        <v>3.2000000000000028</v>
      </c>
      <c r="AC32" s="6">
        <f t="shared" si="13"/>
        <v>1.6129032258064515</v>
      </c>
    </row>
    <row r="33" spans="1:29" ht="15" customHeight="1" x14ac:dyDescent="0.25">
      <c r="A33" s="1" t="s">
        <v>81</v>
      </c>
      <c r="B33" s="23">
        <v>42461</v>
      </c>
      <c r="C33" s="67">
        <v>4</v>
      </c>
      <c r="D33">
        <v>33.799999999999997</v>
      </c>
      <c r="E33">
        <v>0</v>
      </c>
      <c r="F33" s="1">
        <v>1.1499999999999999</v>
      </c>
      <c r="G33">
        <v>7401546.8475220529</v>
      </c>
      <c r="H33">
        <v>4045408.1084848824</v>
      </c>
      <c r="I33" s="5">
        <v>2468856.7264355589</v>
      </c>
      <c r="J33" s="5">
        <v>5505438.2239072379</v>
      </c>
      <c r="K33" s="5">
        <v>2397840.4764891639</v>
      </c>
      <c r="L33" s="1">
        <f t="shared" si="4"/>
        <v>0.59999999999999432</v>
      </c>
      <c r="M33" s="1">
        <f t="shared" si="4"/>
        <v>0</v>
      </c>
      <c r="N33" s="8">
        <f t="shared" si="5"/>
        <v>63202.037999999244</v>
      </c>
      <c r="O33" s="8">
        <f t="shared" si="5"/>
        <v>0</v>
      </c>
      <c r="P33" s="70">
        <f t="shared" si="6"/>
        <v>1.8007846048780321E-2</v>
      </c>
      <c r="Q33" s="70">
        <f t="shared" si="6"/>
        <v>0</v>
      </c>
      <c r="R33" s="1">
        <f>VLOOKUP(C33,Sheet6!$C$44:$D$55,2,FALSE)</f>
        <v>1.1303975823179111</v>
      </c>
      <c r="S33" s="5">
        <f t="shared" si="7"/>
        <v>71443.430952763883</v>
      </c>
      <c r="T33" s="5">
        <f t="shared" si="7"/>
        <v>0</v>
      </c>
      <c r="U33" s="5">
        <f t="shared" si="8"/>
        <v>71443.430952763883</v>
      </c>
      <c r="V33" s="70">
        <f t="shared" si="9"/>
        <v>2.0356025636294423E-2</v>
      </c>
      <c r="W33" s="70">
        <f t="shared" si="9"/>
        <v>0</v>
      </c>
      <c r="X33" s="70">
        <f t="shared" si="10"/>
        <v>2.0356025636294423E-2</v>
      </c>
      <c r="Y33" s="19">
        <f t="shared" si="12"/>
        <v>41180.203686467292</v>
      </c>
      <c r="Z33" s="19">
        <f t="shared" si="11"/>
        <v>20334.604913752966</v>
      </c>
      <c r="AA33" s="19">
        <f t="shared" si="11"/>
        <v>61514.808600220262</v>
      </c>
      <c r="AB33" s="72">
        <f t="shared" si="13"/>
        <v>-0.30000000000000426</v>
      </c>
      <c r="AC33" s="6">
        <f t="shared" si="13"/>
        <v>-1.6129032258064515</v>
      </c>
    </row>
    <row r="34" spans="1:29" ht="15" customHeight="1" x14ac:dyDescent="0.25">
      <c r="A34" s="1" t="s">
        <v>81</v>
      </c>
      <c r="B34" s="23">
        <v>42491</v>
      </c>
      <c r="C34" s="67">
        <v>5</v>
      </c>
      <c r="D34">
        <v>34.4</v>
      </c>
      <c r="E34">
        <v>0</v>
      </c>
      <c r="F34" s="1">
        <v>1.4</v>
      </c>
      <c r="G34">
        <v>6274702.6024089167</v>
      </c>
      <c r="H34">
        <v>4643275.4834547294</v>
      </c>
      <c r="I34" s="5">
        <v>2899943.1747294031</v>
      </c>
      <c r="J34" s="5">
        <v>6218642.2721670903</v>
      </c>
      <c r="K34" s="5">
        <v>2848802.1376361297</v>
      </c>
      <c r="L34" s="1">
        <f t="shared" si="4"/>
        <v>-0.20000000000000284</v>
      </c>
      <c r="M34" s="1">
        <f t="shared" si="4"/>
        <v>0</v>
      </c>
      <c r="N34" s="8">
        <f t="shared" si="5"/>
        <v>-21067.346000000369</v>
      </c>
      <c r="O34" s="8">
        <f t="shared" si="5"/>
        <v>0</v>
      </c>
      <c r="P34" s="70">
        <f t="shared" si="6"/>
        <v>-4.7668159697817417E-3</v>
      </c>
      <c r="Q34" s="70">
        <f t="shared" si="6"/>
        <v>0</v>
      </c>
      <c r="R34" s="1">
        <f>VLOOKUP(C34,Sheet6!$C$44:$D$55,2,FALSE)</f>
        <v>1.4063699516826551</v>
      </c>
      <c r="S34" s="5">
        <f t="shared" si="7"/>
        <v>-29628.482376102296</v>
      </c>
      <c r="T34" s="5">
        <f t="shared" si="7"/>
        <v>0</v>
      </c>
      <c r="U34" s="5">
        <f t="shared" si="8"/>
        <v>-29628.482376102296</v>
      </c>
      <c r="V34" s="70">
        <f t="shared" si="9"/>
        <v>-6.7039067451020564E-3</v>
      </c>
      <c r="W34" s="70">
        <f t="shared" si="9"/>
        <v>0</v>
      </c>
      <c r="X34" s="70">
        <f t="shared" si="10"/>
        <v>-6.7039067451020564E-3</v>
      </c>
      <c r="Y34" s="19">
        <f t="shared" si="12"/>
        <v>-101071.91332886618</v>
      </c>
      <c r="Z34" s="19">
        <f t="shared" si="11"/>
        <v>0</v>
      </c>
      <c r="AA34" s="19">
        <f t="shared" si="11"/>
        <v>-101071.91332886618</v>
      </c>
      <c r="AB34" s="72">
        <f t="shared" si="13"/>
        <v>0.60000000000000142</v>
      </c>
      <c r="AC34" s="6">
        <f t="shared" si="13"/>
        <v>0</v>
      </c>
    </row>
    <row r="35" spans="1:29" ht="15" customHeight="1" x14ac:dyDescent="0.25">
      <c r="A35" s="1" t="s">
        <v>81</v>
      </c>
      <c r="B35" s="23">
        <v>42522</v>
      </c>
      <c r="C35" s="67">
        <v>6</v>
      </c>
      <c r="D35">
        <v>32.9</v>
      </c>
      <c r="E35">
        <v>23.166666666666668</v>
      </c>
      <c r="F35" s="1">
        <v>1.32</v>
      </c>
      <c r="G35">
        <v>4273408.7048800495</v>
      </c>
      <c r="H35">
        <v>3994301.0739886868</v>
      </c>
      <c r="I35" s="5">
        <v>2643151.6948496513</v>
      </c>
      <c r="J35" s="5">
        <v>5701640.690563729</v>
      </c>
      <c r="K35" s="5">
        <v>2619820.2593896454</v>
      </c>
      <c r="L35" s="1">
        <f t="shared" si="4"/>
        <v>0.60000000000000142</v>
      </c>
      <c r="M35" s="1">
        <f t="shared" si="4"/>
        <v>-13.733333333333331</v>
      </c>
      <c r="N35" s="8">
        <f t="shared" ref="N35:O50" si="14">D$3*D35-D$3*D23</f>
        <v>63202.038000000175</v>
      </c>
      <c r="O35" s="8">
        <f t="shared" si="14"/>
        <v>251105.79817866656</v>
      </c>
      <c r="P35" s="70">
        <f t="shared" ref="P35:Q50" si="15">N35/$H23</f>
        <v>1.6474991430303721E-2</v>
      </c>
      <c r="Q35" s="70">
        <f t="shared" si="15"/>
        <v>6.5456210021156216E-2</v>
      </c>
      <c r="R35" s="1">
        <f>VLOOKUP(C35,Sheet6!$C$44:$D$55,2,FALSE)</f>
        <v>1.3388889849990284</v>
      </c>
      <c r="S35" s="5">
        <f t="shared" si="7"/>
        <v>84620.512507690262</v>
      </c>
      <c r="T35" s="5">
        <f t="shared" si="7"/>
        <v>336202.78725080576</v>
      </c>
      <c r="U35" s="5">
        <f t="shared" si="8"/>
        <v>420823.299758496</v>
      </c>
      <c r="V35" s="70">
        <f t="shared" ref="V35:W50" si="16">S35/$H23</f>
        <v>2.2058184553987042E-2</v>
      </c>
      <c r="W35" s="70">
        <f t="shared" si="16"/>
        <v>8.7638598597109069E-2</v>
      </c>
      <c r="X35" s="70">
        <f t="shared" si="10"/>
        <v>0.10969678315109611</v>
      </c>
      <c r="Y35" s="19">
        <f t="shared" si="12"/>
        <v>114248.99488379256</v>
      </c>
      <c r="Z35" s="19">
        <f t="shared" si="12"/>
        <v>336202.78725080576</v>
      </c>
      <c r="AA35" s="19">
        <f t="shared" si="12"/>
        <v>450451.7821345983</v>
      </c>
      <c r="AB35" s="72">
        <f t="shared" si="13"/>
        <v>-1.5</v>
      </c>
      <c r="AC35" s="6">
        <f t="shared" si="13"/>
        <v>23.166666666666668</v>
      </c>
    </row>
    <row r="36" spans="1:29" ht="15" customHeight="1" x14ac:dyDescent="0.25">
      <c r="A36" s="1" t="s">
        <v>81</v>
      </c>
      <c r="B36" s="23">
        <v>42552</v>
      </c>
      <c r="C36" s="67">
        <v>7</v>
      </c>
      <c r="D36">
        <v>29.9</v>
      </c>
      <c r="E36">
        <v>29.870967741935484</v>
      </c>
      <c r="F36" s="1">
        <v>1</v>
      </c>
      <c r="G36">
        <v>3527864.6974486276</v>
      </c>
      <c r="H36">
        <v>2761854.1666329647</v>
      </c>
      <c r="I36" s="5">
        <v>1966362.0424032728</v>
      </c>
      <c r="J36" s="5">
        <v>4511619.3445259714</v>
      </c>
      <c r="K36" s="5">
        <v>1996828.4344287058</v>
      </c>
      <c r="L36" s="1">
        <f t="shared" si="4"/>
        <v>-1.7000000000000028</v>
      </c>
      <c r="M36" s="1">
        <f t="shared" si="4"/>
        <v>18.225806451612904</v>
      </c>
      <c r="N36" s="8">
        <f t="shared" si="14"/>
        <v>-179072.44100000011</v>
      </c>
      <c r="O36" s="8">
        <f t="shared" si="14"/>
        <v>-333247.98615161295</v>
      </c>
      <c r="P36" s="70">
        <f t="shared" si="15"/>
        <v>-5.9214462466210017E-2</v>
      </c>
      <c r="Q36" s="70">
        <f t="shared" si="15"/>
        <v>-0.11019618796571132</v>
      </c>
      <c r="R36" s="1">
        <f>VLOOKUP(C36,Sheet6!$C$44:$D$55,2,FALSE)</f>
        <v>1.0535621782624129</v>
      </c>
      <c r="S36" s="5">
        <f t="shared" si="7"/>
        <v>-188663.95100672753</v>
      </c>
      <c r="T36" s="5">
        <f t="shared" si="7"/>
        <v>-351097.47419145575</v>
      </c>
      <c r="U36" s="5">
        <f t="shared" si="8"/>
        <v>-539761.42519818328</v>
      </c>
      <c r="V36" s="70">
        <f t="shared" si="16"/>
        <v>-6.238611806053812E-2</v>
      </c>
      <c r="W36" s="70">
        <f t="shared" si="16"/>
        <v>-0.1160985358293691</v>
      </c>
      <c r="X36" s="70">
        <f t="shared" si="10"/>
        <v>-0.17848465388990722</v>
      </c>
      <c r="Y36" s="19">
        <f t="shared" si="12"/>
        <v>-273284.46351441776</v>
      </c>
      <c r="Z36" s="19">
        <f t="shared" si="12"/>
        <v>-687300.26144226152</v>
      </c>
      <c r="AA36" s="19">
        <f t="shared" si="12"/>
        <v>-960584.72495667927</v>
      </c>
      <c r="AB36" s="72">
        <f t="shared" si="13"/>
        <v>-3</v>
      </c>
      <c r="AC36" s="6">
        <f t="shared" si="13"/>
        <v>6.7043010752688161</v>
      </c>
    </row>
    <row r="37" spans="1:29" ht="15" customHeight="1" x14ac:dyDescent="0.25">
      <c r="A37" s="1" t="s">
        <v>81</v>
      </c>
      <c r="B37" s="23">
        <v>42583</v>
      </c>
      <c r="C37" s="67">
        <v>8</v>
      </c>
      <c r="D37">
        <v>30.1</v>
      </c>
      <c r="E37">
        <v>18.161290322580644</v>
      </c>
      <c r="F37" s="1">
        <v>0.88</v>
      </c>
      <c r="G37">
        <v>3742549.1362963323</v>
      </c>
      <c r="H37">
        <v>2294099.6994588119</v>
      </c>
      <c r="I37" s="5">
        <v>1586000.6404857663</v>
      </c>
      <c r="J37" s="5">
        <v>3975383.5056742672</v>
      </c>
      <c r="K37" s="5">
        <v>1616331.8245627752</v>
      </c>
      <c r="L37" s="1">
        <f t="shared" si="4"/>
        <v>-1</v>
      </c>
      <c r="M37" s="1">
        <f t="shared" si="4"/>
        <v>13.225806451612902</v>
      </c>
      <c r="N37" s="8">
        <f t="shared" si="14"/>
        <v>-105336.72999999998</v>
      </c>
      <c r="O37" s="8">
        <f t="shared" si="14"/>
        <v>-241825.9722516129</v>
      </c>
      <c r="P37" s="70">
        <f t="shared" si="15"/>
        <v>-4.1613332666047324E-2</v>
      </c>
      <c r="Q37" s="70">
        <f t="shared" si="15"/>
        <v>-9.5533482296219926E-2</v>
      </c>
      <c r="R37" s="1">
        <f>VLOOKUP(C37,Sheet6!$C$44:$D$55,2,FALSE)</f>
        <v>0.90405502613260513</v>
      </c>
      <c r="S37" s="5">
        <f t="shared" si="7"/>
        <v>-95230.200192873148</v>
      </c>
      <c r="T37" s="5">
        <f t="shared" si="7"/>
        <v>-218623.98566347454</v>
      </c>
      <c r="U37" s="5">
        <f t="shared" si="8"/>
        <v>-313854.18585634767</v>
      </c>
      <c r="V37" s="70">
        <f t="shared" si="16"/>
        <v>-3.7620742550868204E-2</v>
      </c>
      <c r="W37" s="70">
        <f t="shared" si="16"/>
        <v>-8.6367524833847881E-2</v>
      </c>
      <c r="X37" s="70">
        <f t="shared" si="10"/>
        <v>-0.12398826738471608</v>
      </c>
      <c r="Y37" s="19">
        <f t="shared" si="12"/>
        <v>93433.750813854378</v>
      </c>
      <c r="Z37" s="19">
        <f t="shared" si="12"/>
        <v>132473.48852798122</v>
      </c>
      <c r="AA37" s="19">
        <f t="shared" si="12"/>
        <v>225907.23934183561</v>
      </c>
      <c r="AB37" s="72">
        <f t="shared" si="13"/>
        <v>0.20000000000000284</v>
      </c>
      <c r="AC37" s="6">
        <f t="shared" si="13"/>
        <v>-11.70967741935484</v>
      </c>
    </row>
    <row r="38" spans="1:29" ht="15" customHeight="1" x14ac:dyDescent="0.25">
      <c r="A38" s="1" t="s">
        <v>81</v>
      </c>
      <c r="B38" s="23">
        <v>42614</v>
      </c>
      <c r="C38" s="67">
        <v>9</v>
      </c>
      <c r="D38">
        <v>30.2</v>
      </c>
      <c r="E38">
        <v>23.766666666666666</v>
      </c>
      <c r="F38" s="1">
        <v>0.88</v>
      </c>
      <c r="G38">
        <v>4024711.5054309177</v>
      </c>
      <c r="H38">
        <v>2467433.8819864802</v>
      </c>
      <c r="I38" s="5">
        <v>1805811.4066410649</v>
      </c>
      <c r="J38" s="5">
        <v>4366149.9361788826</v>
      </c>
      <c r="K38" s="5">
        <v>1698717.0673381428</v>
      </c>
      <c r="L38" s="1">
        <f t="shared" si="4"/>
        <v>-2.0000000000000036</v>
      </c>
      <c r="M38" s="1">
        <f t="shared" si="4"/>
        <v>16.966666666666665</v>
      </c>
      <c r="N38" s="8">
        <f t="shared" si="14"/>
        <v>-210673.46000000043</v>
      </c>
      <c r="O38" s="8">
        <f t="shared" si="14"/>
        <v>-310225.36716733332</v>
      </c>
      <c r="P38" s="70">
        <f t="shared" si="15"/>
        <v>-8.2485681928602284E-2</v>
      </c>
      <c r="Q38" s="70">
        <f t="shared" si="15"/>
        <v>-0.12146357192950863</v>
      </c>
      <c r="R38" s="1">
        <f>VLOOKUP(C38,Sheet6!$C$44:$D$55,2,FALSE)</f>
        <v>0.88699702670525249</v>
      </c>
      <c r="S38" s="5">
        <f t="shared" si="7"/>
        <v>-186866.73262570833</v>
      </c>
      <c r="T38" s="5">
        <f t="shared" si="7"/>
        <v>-275168.97828596993</v>
      </c>
      <c r="U38" s="5">
        <f t="shared" si="8"/>
        <v>-462035.71091167827</v>
      </c>
      <c r="V38" s="70">
        <f t="shared" si="16"/>
        <v>-7.3164554616425403E-2</v>
      </c>
      <c r="W38" s="70">
        <f t="shared" si="16"/>
        <v>-0.10773782715447373</v>
      </c>
      <c r="X38" s="70">
        <f t="shared" si="10"/>
        <v>-0.18090238177089912</v>
      </c>
      <c r="Y38" s="19">
        <f t="shared" si="12"/>
        <v>-91636.532432835185</v>
      </c>
      <c r="Z38" s="19">
        <f t="shared" si="12"/>
        <v>-56544.992622495396</v>
      </c>
      <c r="AA38" s="19">
        <f t="shared" si="12"/>
        <v>-148181.5250553306</v>
      </c>
      <c r="AB38" s="72">
        <f t="shared" si="13"/>
        <v>9.9999999999997868E-2</v>
      </c>
      <c r="AC38" s="6">
        <f t="shared" si="13"/>
        <v>5.6053763440860216</v>
      </c>
    </row>
    <row r="39" spans="1:29" ht="15" customHeight="1" x14ac:dyDescent="0.25">
      <c r="A39" s="1" t="s">
        <v>81</v>
      </c>
      <c r="B39" s="23">
        <v>42644</v>
      </c>
      <c r="C39" s="67">
        <v>10</v>
      </c>
      <c r="D39">
        <v>32.5</v>
      </c>
      <c r="E39">
        <v>2.5806451612903225</v>
      </c>
      <c r="F39" s="1">
        <v>0.98</v>
      </c>
      <c r="G39">
        <v>3794882.4965127683</v>
      </c>
      <c r="H39">
        <v>2590435.689019647</v>
      </c>
      <c r="I39" s="5">
        <v>1854784.0657749753</v>
      </c>
      <c r="J39" s="5">
        <v>4385785.1743812747</v>
      </c>
      <c r="K39" s="5">
        <v>1810160.0852543332</v>
      </c>
      <c r="L39" s="1">
        <f t="shared" si="4"/>
        <v>-2.8999999999999986</v>
      </c>
      <c r="M39" s="1">
        <f t="shared" si="4"/>
        <v>1.5483870967741935</v>
      </c>
      <c r="N39" s="8">
        <f t="shared" si="14"/>
        <v>-305476.51699999953</v>
      </c>
      <c r="O39" s="8">
        <f t="shared" si="14"/>
        <v>-28311.333336774191</v>
      </c>
      <c r="P39" s="70">
        <f t="shared" si="15"/>
        <v>-0.10323318791776627</v>
      </c>
      <c r="Q39" s="70">
        <f t="shared" si="15"/>
        <v>-9.5675740422224848E-3</v>
      </c>
      <c r="R39" s="1">
        <f>VLOOKUP(C39,Sheet6!$C$44:$D$55,2,FALSE)</f>
        <v>0.98906255216425665</v>
      </c>
      <c r="S39" s="5">
        <f t="shared" si="7"/>
        <v>-302135.38353026746</v>
      </c>
      <c r="T39" s="5">
        <f t="shared" si="7"/>
        <v>-28001.67960524288</v>
      </c>
      <c r="U39" s="5">
        <f t="shared" si="8"/>
        <v>-330137.06313551031</v>
      </c>
      <c r="V39" s="70">
        <f t="shared" si="16"/>
        <v>-0.10210408030999821</v>
      </c>
      <c r="W39" s="70">
        <f t="shared" si="16"/>
        <v>-9.4629292002210638E-3</v>
      </c>
      <c r="X39" s="70">
        <f t="shared" si="10"/>
        <v>-0.11156700951021928</v>
      </c>
      <c r="Y39" s="19">
        <f t="shared" si="12"/>
        <v>-115268.65090455912</v>
      </c>
      <c r="Z39" s="19">
        <f t="shared" si="12"/>
        <v>247167.29868072705</v>
      </c>
      <c r="AA39" s="19">
        <f t="shared" si="12"/>
        <v>131898.64777616796</v>
      </c>
      <c r="AB39" s="72">
        <f t="shared" si="13"/>
        <v>2.3000000000000007</v>
      </c>
      <c r="AC39" s="6">
        <f t="shared" si="13"/>
        <v>-21.186021505376342</v>
      </c>
    </row>
    <row r="40" spans="1:29" ht="15" customHeight="1" x14ac:dyDescent="0.25">
      <c r="A40" s="1" t="s">
        <v>81</v>
      </c>
      <c r="B40" s="23">
        <v>42675</v>
      </c>
      <c r="C40" s="67">
        <v>11</v>
      </c>
      <c r="D40">
        <v>34.9</v>
      </c>
      <c r="E40">
        <v>0</v>
      </c>
      <c r="F40" s="1">
        <v>1.04</v>
      </c>
      <c r="G40">
        <v>3735143.7624613219</v>
      </c>
      <c r="H40">
        <v>2478907.8005669876</v>
      </c>
      <c r="I40" s="5">
        <v>1967248.7512172251</v>
      </c>
      <c r="J40" s="5">
        <v>4489635.1395459753</v>
      </c>
      <c r="K40" s="5">
        <v>2033613.3032092471</v>
      </c>
      <c r="L40" s="1">
        <f t="shared" si="4"/>
        <v>-0.5</v>
      </c>
      <c r="M40" s="1">
        <f t="shared" si="4"/>
        <v>-6.6666666666666666E-2</v>
      </c>
      <c r="N40" s="8">
        <f t="shared" si="14"/>
        <v>-52668.364999999758</v>
      </c>
      <c r="O40" s="8">
        <f t="shared" si="14"/>
        <v>1218.9601853333334</v>
      </c>
      <c r="P40" s="70">
        <f t="shared" si="15"/>
        <v>-1.7916996489593048E-2</v>
      </c>
      <c r="Q40" s="70">
        <f t="shared" si="15"/>
        <v>4.1467217297463341E-4</v>
      </c>
      <c r="R40" s="1">
        <f>VLOOKUP(C40,Sheet6!$C$44:$D$55,2,FALSE)</f>
        <v>1.0647441489694487</v>
      </c>
      <c r="S40" s="5">
        <f t="shared" si="7"/>
        <v>-56078.333469537043</v>
      </c>
      <c r="T40" s="5">
        <f t="shared" si="7"/>
        <v>1297.8807251603814</v>
      </c>
      <c r="U40" s="5">
        <f t="shared" si="8"/>
        <v>-54780.452744376664</v>
      </c>
      <c r="V40" s="70">
        <f t="shared" si="16"/>
        <v>-1.907701717940035E-2</v>
      </c>
      <c r="W40" s="70">
        <f t="shared" si="16"/>
        <v>4.41519769915188E-4</v>
      </c>
      <c r="X40" s="70">
        <f t="shared" si="10"/>
        <v>-1.8635497409485162E-2</v>
      </c>
      <c r="Y40" s="19">
        <f t="shared" si="12"/>
        <v>246057.05006073043</v>
      </c>
      <c r="Z40" s="19">
        <f t="shared" si="12"/>
        <v>29299.560330403263</v>
      </c>
      <c r="AA40" s="19">
        <f t="shared" si="12"/>
        <v>275356.61039113364</v>
      </c>
      <c r="AB40" s="72">
        <f t="shared" si="13"/>
        <v>2.3999999999999986</v>
      </c>
      <c r="AC40" s="6">
        <f t="shared" si="13"/>
        <v>-2.5806451612903225</v>
      </c>
    </row>
    <row r="41" spans="1:29" ht="15" customHeight="1" x14ac:dyDescent="0.25">
      <c r="A41" s="1" t="s">
        <v>81</v>
      </c>
      <c r="B41" s="23">
        <v>42705</v>
      </c>
      <c r="C41" s="67">
        <v>12</v>
      </c>
      <c r="D41">
        <v>34</v>
      </c>
      <c r="E41">
        <v>0</v>
      </c>
      <c r="F41" s="1">
        <v>0.84</v>
      </c>
      <c r="G41">
        <v>3785247.0129844905</v>
      </c>
      <c r="H41">
        <v>2406354.9873899492</v>
      </c>
      <c r="I41" s="5">
        <v>1676065.4487530417</v>
      </c>
      <c r="J41" s="5">
        <v>4026418.8131510373</v>
      </c>
      <c r="K41" s="5">
        <v>1637084.4438593069</v>
      </c>
      <c r="L41" s="1">
        <f t="shared" si="4"/>
        <v>0.79999999999999716</v>
      </c>
      <c r="M41" s="1">
        <f t="shared" si="4"/>
        <v>0</v>
      </c>
      <c r="N41" s="8">
        <f t="shared" si="14"/>
        <v>84269.383999999613</v>
      </c>
      <c r="O41" s="8">
        <f t="shared" si="14"/>
        <v>0</v>
      </c>
      <c r="P41" s="70">
        <f t="shared" si="15"/>
        <v>2.8870751351528015E-2</v>
      </c>
      <c r="Q41" s="70">
        <f t="shared" si="15"/>
        <v>0</v>
      </c>
      <c r="R41" s="1">
        <f>VLOOKUP(C41,Sheet6!$C$44:$D$55,2,FALSE)</f>
        <v>0.83597128708074342</v>
      </c>
      <c r="S41" s="5">
        <f t="shared" si="7"/>
        <v>70446.785403981077</v>
      </c>
      <c r="T41" s="5">
        <f t="shared" si="7"/>
        <v>0</v>
      </c>
      <c r="U41" s="5">
        <f t="shared" si="8"/>
        <v>70446.785403981077</v>
      </c>
      <c r="V41" s="70">
        <f t="shared" si="16"/>
        <v>2.4135119166324985E-2</v>
      </c>
      <c r="W41" s="70">
        <f t="shared" si="16"/>
        <v>0</v>
      </c>
      <c r="X41" s="70">
        <f t="shared" si="10"/>
        <v>2.4135119166324985E-2</v>
      </c>
      <c r="Y41" s="19">
        <f t="shared" si="12"/>
        <v>126525.11887351812</v>
      </c>
      <c r="Z41" s="19">
        <f t="shared" si="12"/>
        <v>-1297.8807251603814</v>
      </c>
      <c r="AA41" s="19">
        <f t="shared" si="12"/>
        <v>125227.23814835775</v>
      </c>
      <c r="AB41" s="72">
        <f t="shared" si="13"/>
        <v>-0.89999999999999858</v>
      </c>
      <c r="AC41" s="6">
        <f t="shared" si="13"/>
        <v>0</v>
      </c>
    </row>
    <row r="42" spans="1:29" ht="15" customHeight="1" x14ac:dyDescent="0.25">
      <c r="A42" s="1" t="s">
        <v>81</v>
      </c>
      <c r="B42" s="23">
        <v>42736</v>
      </c>
      <c r="C42" s="67">
        <v>1</v>
      </c>
      <c r="D42">
        <v>32</v>
      </c>
      <c r="E42">
        <v>0</v>
      </c>
      <c r="F42" s="1">
        <v>0.73</v>
      </c>
      <c r="G42">
        <v>3669359.3615345345</v>
      </c>
      <c r="H42">
        <v>2475756.8862881544</v>
      </c>
      <c r="I42" s="5">
        <v>1426856.0022747912</v>
      </c>
      <c r="J42" s="5">
        <v>3575665.2688711574</v>
      </c>
      <c r="K42" s="5">
        <v>1425811.8234509456</v>
      </c>
      <c r="L42" s="1">
        <f t="shared" si="4"/>
        <v>0.39999999999999858</v>
      </c>
      <c r="M42" s="1">
        <f t="shared" si="4"/>
        <v>0</v>
      </c>
      <c r="N42" s="8">
        <f t="shared" si="14"/>
        <v>42134.691999999806</v>
      </c>
      <c r="O42" s="8">
        <f t="shared" si="14"/>
        <v>0</v>
      </c>
      <c r="P42" s="70">
        <f t="shared" si="15"/>
        <v>1.539542997853688E-2</v>
      </c>
      <c r="Q42" s="70">
        <f t="shared" si="15"/>
        <v>0</v>
      </c>
      <c r="R42" s="1">
        <f>VLOOKUP(C42,Sheet6!$C$44:$D$55,2,FALSE)</f>
        <v>0.71232425039198211</v>
      </c>
      <c r="S42" s="5">
        <f t="shared" si="7"/>
        <v>30013.562894396906</v>
      </c>
      <c r="T42" s="5">
        <f t="shared" si="7"/>
        <v>0</v>
      </c>
      <c r="U42" s="5">
        <f t="shared" si="8"/>
        <v>30013.562894396906</v>
      </c>
      <c r="V42" s="70">
        <f t="shared" si="16"/>
        <v>1.0966538118923532E-2</v>
      </c>
      <c r="W42" s="70">
        <f t="shared" si="16"/>
        <v>0</v>
      </c>
      <c r="X42" s="70">
        <f t="shared" si="10"/>
        <v>1.0966538118923532E-2</v>
      </c>
      <c r="Y42" s="19">
        <f t="shared" si="12"/>
        <v>-40433.222509584171</v>
      </c>
      <c r="Z42" s="19">
        <f t="shared" si="12"/>
        <v>0</v>
      </c>
      <c r="AA42" s="19">
        <f t="shared" si="12"/>
        <v>-40433.222509584171</v>
      </c>
      <c r="AB42" s="72">
        <f t="shared" si="13"/>
        <v>-2</v>
      </c>
      <c r="AC42" s="6">
        <f t="shared" si="13"/>
        <v>0</v>
      </c>
    </row>
    <row r="43" spans="1:29" ht="15" customHeight="1" x14ac:dyDescent="0.25">
      <c r="A43" s="1" t="s">
        <v>81</v>
      </c>
      <c r="B43" s="23">
        <v>42767</v>
      </c>
      <c r="C43" s="67">
        <v>2</v>
      </c>
      <c r="D43">
        <v>34</v>
      </c>
      <c r="E43">
        <v>0</v>
      </c>
      <c r="F43" s="1">
        <v>0.72</v>
      </c>
      <c r="G43">
        <v>5253047.5581806051</v>
      </c>
      <c r="H43">
        <v>2402973.1501168222</v>
      </c>
      <c r="I43" s="5">
        <v>1630637.5647794432</v>
      </c>
      <c r="J43" s="5">
        <v>4070353.4056545217</v>
      </c>
      <c r="K43" s="5">
        <v>1537458.9463781957</v>
      </c>
      <c r="L43" s="1">
        <f t="shared" si="4"/>
        <v>3.1000000000000014</v>
      </c>
      <c r="M43" s="1">
        <f t="shared" si="4"/>
        <v>0</v>
      </c>
      <c r="N43" s="8">
        <f t="shared" si="14"/>
        <v>326543.8629999999</v>
      </c>
      <c r="O43" s="8">
        <f t="shared" si="14"/>
        <v>0</v>
      </c>
      <c r="P43" s="70">
        <f t="shared" si="15"/>
        <v>0.12430321444136343</v>
      </c>
      <c r="Q43" s="70">
        <f t="shared" si="15"/>
        <v>0</v>
      </c>
      <c r="R43" s="1">
        <f>VLOOKUP(C43,Sheet6!$C$44:$D$55,2,FALSE)</f>
        <v>0.71996082760841851</v>
      </c>
      <c r="S43" s="5">
        <f t="shared" si="7"/>
        <v>235098.78985592996</v>
      </c>
      <c r="T43" s="5">
        <f t="shared" si="7"/>
        <v>0</v>
      </c>
      <c r="U43" s="5">
        <f t="shared" si="8"/>
        <v>235098.78985592996</v>
      </c>
      <c r="V43" s="70">
        <f t="shared" si="16"/>
        <v>8.9493445143590727E-2</v>
      </c>
      <c r="W43" s="70">
        <f t="shared" si="16"/>
        <v>0</v>
      </c>
      <c r="X43" s="70">
        <f t="shared" si="10"/>
        <v>8.9493445143590727E-2</v>
      </c>
      <c r="Y43" s="19">
        <f t="shared" si="12"/>
        <v>205085.22696153307</v>
      </c>
      <c r="Z43" s="19">
        <f t="shared" si="12"/>
        <v>0</v>
      </c>
      <c r="AA43" s="19">
        <f t="shared" si="12"/>
        <v>205085.22696153307</v>
      </c>
      <c r="AB43" s="72">
        <f t="shared" si="13"/>
        <v>2</v>
      </c>
      <c r="AC43" s="6">
        <f t="shared" si="13"/>
        <v>0</v>
      </c>
    </row>
    <row r="44" spans="1:29" ht="15" customHeight="1" x14ac:dyDescent="0.25">
      <c r="A44" s="1" t="s">
        <v>81</v>
      </c>
      <c r="B44" s="23">
        <v>42795</v>
      </c>
      <c r="C44" s="67">
        <v>3</v>
      </c>
      <c r="D44">
        <v>33.6</v>
      </c>
      <c r="E44">
        <v>0</v>
      </c>
      <c r="F44" s="1">
        <v>0.97</v>
      </c>
      <c r="G44">
        <v>6254988.8849898456</v>
      </c>
      <c r="H44">
        <v>3460471.1270768223</v>
      </c>
      <c r="I44" s="5">
        <v>2116523.2305794125</v>
      </c>
      <c r="J44" s="5">
        <v>4849628.6369867157</v>
      </c>
      <c r="K44" s="5">
        <v>2062097.8791125212</v>
      </c>
      <c r="L44" s="1">
        <f t="shared" si="4"/>
        <v>-0.5</v>
      </c>
      <c r="M44" s="1">
        <f t="shared" si="4"/>
        <v>-1.6129032258064515</v>
      </c>
      <c r="N44" s="8">
        <f t="shared" si="14"/>
        <v>-52668.364999999758</v>
      </c>
      <c r="O44" s="8">
        <f t="shared" si="14"/>
        <v>29490.97222580645</v>
      </c>
      <c r="P44" s="70">
        <f t="shared" si="15"/>
        <v>-1.5302524508503919E-2</v>
      </c>
      <c r="Q44" s="70">
        <f t="shared" si="15"/>
        <v>8.5684513894633656E-3</v>
      </c>
      <c r="R44" s="1">
        <f>VLOOKUP(C44,Sheet6!$C$44:$D$55,2,FALSE)</f>
        <v>0.95766618368528833</v>
      </c>
      <c r="S44" s="5">
        <f t="shared" si="7"/>
        <v>-50438.71211049358</v>
      </c>
      <c r="T44" s="5">
        <f t="shared" si="7"/>
        <v>28242.506824656895</v>
      </c>
      <c r="U44" s="5">
        <f t="shared" si="8"/>
        <v>-22196.205285836684</v>
      </c>
      <c r="V44" s="70">
        <f t="shared" si="16"/>
        <v>-1.4654710246809541E-2</v>
      </c>
      <c r="W44" s="70">
        <f t="shared" si="16"/>
        <v>8.2057161422402873E-3</v>
      </c>
      <c r="X44" s="70">
        <f t="shared" si="10"/>
        <v>-6.4489941045692539E-3</v>
      </c>
      <c r="Y44" s="19">
        <f t="shared" si="12"/>
        <v>-285537.50196642353</v>
      </c>
      <c r="Z44" s="19">
        <f t="shared" si="12"/>
        <v>28242.506824656895</v>
      </c>
      <c r="AA44" s="19">
        <f t="shared" si="12"/>
        <v>-257294.99514176665</v>
      </c>
      <c r="AB44" s="72">
        <f t="shared" si="13"/>
        <v>-0.39999999999999858</v>
      </c>
      <c r="AC44" s="6">
        <f t="shared" si="13"/>
        <v>0</v>
      </c>
    </row>
    <row r="45" spans="1:29" ht="15" customHeight="1" x14ac:dyDescent="0.25">
      <c r="A45" s="1" t="s">
        <v>81</v>
      </c>
      <c r="B45" s="23">
        <v>42826</v>
      </c>
      <c r="C45" s="67">
        <v>4</v>
      </c>
      <c r="D45">
        <v>34</v>
      </c>
      <c r="E45">
        <v>0</v>
      </c>
      <c r="F45" s="1">
        <v>1.1499999999999999</v>
      </c>
      <c r="G45">
        <v>7036356.6749870777</v>
      </c>
      <c r="H45">
        <v>4080816.4214603701</v>
      </c>
      <c r="I45" s="5">
        <v>2560959.6120457901</v>
      </c>
      <c r="J45" s="5">
        <v>5582516.7116882335</v>
      </c>
      <c r="K45" s="5">
        <v>2600351.9311991259</v>
      </c>
      <c r="L45" s="1">
        <f t="shared" si="4"/>
        <v>0.20000000000000284</v>
      </c>
      <c r="M45" s="1">
        <f t="shared" si="4"/>
        <v>0</v>
      </c>
      <c r="N45" s="8">
        <f t="shared" si="14"/>
        <v>21067.346000000369</v>
      </c>
      <c r="O45" s="8">
        <f t="shared" si="14"/>
        <v>0</v>
      </c>
      <c r="P45" s="70">
        <f t="shared" si="15"/>
        <v>5.2077183401628849E-3</v>
      </c>
      <c r="Q45" s="70">
        <f t="shared" si="15"/>
        <v>0</v>
      </c>
      <c r="R45" s="1">
        <f>VLOOKUP(C45,Sheet6!$C$44:$D$55,2,FALSE)</f>
        <v>1.1303975823179111</v>
      </c>
      <c r="S45" s="5">
        <f t="shared" si="7"/>
        <v>23814.476984255332</v>
      </c>
      <c r="T45" s="5">
        <f t="shared" si="7"/>
        <v>0</v>
      </c>
      <c r="U45" s="5">
        <f t="shared" si="8"/>
        <v>23814.476984255332</v>
      </c>
      <c r="V45" s="70">
        <f t="shared" si="16"/>
        <v>5.8867922211127705E-3</v>
      </c>
      <c r="W45" s="70">
        <f t="shared" si="16"/>
        <v>0</v>
      </c>
      <c r="X45" s="70">
        <f t="shared" si="10"/>
        <v>5.8867922211127705E-3</v>
      </c>
      <c r="Y45" s="19">
        <f t="shared" si="12"/>
        <v>74253.189094748916</v>
      </c>
      <c r="Z45" s="19">
        <f t="shared" si="12"/>
        <v>-28242.506824656895</v>
      </c>
      <c r="AA45" s="19">
        <f t="shared" si="12"/>
        <v>46010.682270092017</v>
      </c>
      <c r="AB45" s="72">
        <f t="shared" si="13"/>
        <v>0.39999999999999858</v>
      </c>
      <c r="AC45" s="6">
        <f t="shared" si="13"/>
        <v>0</v>
      </c>
    </row>
    <row r="46" spans="1:29" ht="15" customHeight="1" x14ac:dyDescent="0.25">
      <c r="A46" s="1" t="s">
        <v>81</v>
      </c>
      <c r="B46" s="23">
        <v>42856</v>
      </c>
      <c r="C46" s="67">
        <v>5</v>
      </c>
      <c r="D46">
        <v>34.1</v>
      </c>
      <c r="E46">
        <v>0.1</v>
      </c>
      <c r="F46" s="1">
        <v>1.4</v>
      </c>
      <c r="G46">
        <v>6227620.9086463284</v>
      </c>
      <c r="H46">
        <v>4624966.5740011251</v>
      </c>
      <c r="I46" s="5">
        <v>2948658.7934348015</v>
      </c>
      <c r="J46" s="5">
        <v>6132140.2195000611</v>
      </c>
      <c r="K46" s="5">
        <v>3009210.353379616</v>
      </c>
      <c r="L46" s="1">
        <f t="shared" si="4"/>
        <v>-0.29999999999999716</v>
      </c>
      <c r="M46" s="1">
        <f t="shared" si="4"/>
        <v>0.1</v>
      </c>
      <c r="N46" s="8">
        <f t="shared" si="14"/>
        <v>-31601.018999999855</v>
      </c>
      <c r="O46" s="8">
        <f t="shared" si="14"/>
        <v>-1828.440278</v>
      </c>
      <c r="P46" s="70">
        <f t="shared" si="15"/>
        <v>-6.8057600959932265E-3</v>
      </c>
      <c r="Q46" s="70">
        <f t="shared" si="15"/>
        <v>-3.9378242460849823E-4</v>
      </c>
      <c r="R46" s="1">
        <f>VLOOKUP(C46,Sheet6!$C$44:$D$55,2,FALSE)</f>
        <v>1.4063699516826551</v>
      </c>
      <c r="S46" s="5">
        <f t="shared" si="7"/>
        <v>-44442.72356415246</v>
      </c>
      <c r="T46" s="5">
        <f t="shared" si="7"/>
        <v>-2571.4634654254805</v>
      </c>
      <c r="U46" s="5">
        <f t="shared" si="8"/>
        <v>-47014.187029577937</v>
      </c>
      <c r="V46" s="70">
        <f t="shared" si="16"/>
        <v>-9.5714164973657364E-3</v>
      </c>
      <c r="W46" s="70">
        <f t="shared" si="16"/>
        <v>-5.5380376947013242E-4</v>
      </c>
      <c r="X46" s="70">
        <f t="shared" si="10"/>
        <v>-1.0125220266835868E-2</v>
      </c>
      <c r="Y46" s="19">
        <f t="shared" si="12"/>
        <v>-68257.200548407796</v>
      </c>
      <c r="Z46" s="19">
        <f t="shared" si="12"/>
        <v>-2571.4634654254805</v>
      </c>
      <c r="AA46" s="19">
        <f t="shared" si="12"/>
        <v>-70828.664013833273</v>
      </c>
      <c r="AB46" s="72">
        <f t="shared" si="13"/>
        <v>0.10000000000000142</v>
      </c>
      <c r="AC46" s="6">
        <f t="shared" si="13"/>
        <v>0.1</v>
      </c>
    </row>
    <row r="47" spans="1:29" ht="15" customHeight="1" x14ac:dyDescent="0.25">
      <c r="A47" s="1" t="s">
        <v>81</v>
      </c>
      <c r="B47" s="23">
        <v>42887</v>
      </c>
      <c r="C47" s="67">
        <v>6</v>
      </c>
      <c r="D47">
        <v>32.700000000000003</v>
      </c>
      <c r="E47">
        <v>11.533333333333333</v>
      </c>
      <c r="F47" s="1">
        <v>1.32</v>
      </c>
      <c r="G47">
        <v>4532746.6935525434</v>
      </c>
      <c r="H47">
        <v>4034233.4549994655</v>
      </c>
      <c r="I47" s="5">
        <v>2653489.9785245983</v>
      </c>
      <c r="J47" s="5">
        <v>5591785.5256665265</v>
      </c>
      <c r="K47" s="5">
        <v>2685722.2964198766</v>
      </c>
      <c r="L47" s="1">
        <f t="shared" si="4"/>
        <v>-0.19999999999999574</v>
      </c>
      <c r="M47" s="1">
        <f t="shared" si="4"/>
        <v>-11.633333333333335</v>
      </c>
      <c r="N47" s="8">
        <f t="shared" si="14"/>
        <v>-21067.345999999903</v>
      </c>
      <c r="O47" s="8">
        <f t="shared" si="14"/>
        <v>212708.55234066671</v>
      </c>
      <c r="P47" s="70">
        <f t="shared" si="15"/>
        <v>-5.2743510340751976E-3</v>
      </c>
      <c r="Q47" s="70">
        <f t="shared" si="15"/>
        <v>5.3253009325172657E-2</v>
      </c>
      <c r="R47" s="1">
        <f>VLOOKUP(C47,Sheet6!$C$44:$D$55,2,FALSE)</f>
        <v>1.3388889849990284</v>
      </c>
      <c r="S47" s="5">
        <f t="shared" si="7"/>
        <v>-28206.837502563212</v>
      </c>
      <c r="T47" s="5">
        <f t="shared" si="7"/>
        <v>284793.13774400798</v>
      </c>
      <c r="U47" s="5">
        <f t="shared" si="8"/>
        <v>256586.30024144478</v>
      </c>
      <c r="V47" s="70">
        <f t="shared" si="16"/>
        <v>-7.0617705025415173E-3</v>
      </c>
      <c r="W47" s="70">
        <f t="shared" si="16"/>
        <v>7.129986760352422E-2</v>
      </c>
      <c r="X47" s="70">
        <f t="shared" si="10"/>
        <v>6.4238097100982702E-2</v>
      </c>
      <c r="Y47" s="19">
        <f t="shared" si="12"/>
        <v>16235.886061589248</v>
      </c>
      <c r="Z47" s="19">
        <f t="shared" si="12"/>
        <v>287364.60120943346</v>
      </c>
      <c r="AA47" s="19">
        <f t="shared" si="12"/>
        <v>303600.48727102275</v>
      </c>
      <c r="AB47" s="72">
        <f t="shared" si="13"/>
        <v>-1.3999999999999986</v>
      </c>
      <c r="AC47" s="6">
        <f t="shared" si="13"/>
        <v>11.433333333333334</v>
      </c>
    </row>
    <row r="48" spans="1:29" ht="15" customHeight="1" x14ac:dyDescent="0.25">
      <c r="A48" s="1" t="s">
        <v>81</v>
      </c>
      <c r="B48" s="23">
        <v>42917</v>
      </c>
      <c r="C48" s="67">
        <v>7</v>
      </c>
      <c r="D48">
        <v>30.9</v>
      </c>
      <c r="E48">
        <v>40.322580645161288</v>
      </c>
      <c r="F48" s="1">
        <v>1</v>
      </c>
      <c r="G48">
        <v>3841107.937257553</v>
      </c>
      <c r="H48">
        <v>2888476.3134671133</v>
      </c>
      <c r="I48" s="5">
        <v>1854446.6553853855</v>
      </c>
      <c r="J48" s="5">
        <v>4219413.7165508447</v>
      </c>
      <c r="K48" s="5">
        <v>2086840.6299116507</v>
      </c>
      <c r="L48" s="1">
        <f t="shared" si="4"/>
        <v>1</v>
      </c>
      <c r="M48" s="1">
        <f t="shared" si="4"/>
        <v>10.451612903225804</v>
      </c>
      <c r="N48" s="8">
        <f t="shared" si="14"/>
        <v>105336.72999999998</v>
      </c>
      <c r="O48" s="8">
        <f t="shared" si="14"/>
        <v>-191101.50002322579</v>
      </c>
      <c r="P48" s="70">
        <f t="shared" si="15"/>
        <v>3.8139859545306201E-2</v>
      </c>
      <c r="Q48" s="70">
        <f t="shared" si="15"/>
        <v>-6.9193189970707863E-2</v>
      </c>
      <c r="R48" s="1">
        <f>VLOOKUP(C48,Sheet6!$C$44:$D$55,2,FALSE)</f>
        <v>1.0535621782624129</v>
      </c>
      <c r="S48" s="5">
        <f t="shared" si="7"/>
        <v>110978.79470983964</v>
      </c>
      <c r="T48" s="5">
        <f t="shared" si="7"/>
        <v>-201337.31263368431</v>
      </c>
      <c r="U48" s="5">
        <f t="shared" si="8"/>
        <v>-90358.517923844673</v>
      </c>
      <c r="V48" s="70">
        <f t="shared" si="16"/>
        <v>4.0182713501175284E-2</v>
      </c>
      <c r="W48" s="70">
        <f t="shared" si="16"/>
        <v>-7.2899327946463921E-2</v>
      </c>
      <c r="X48" s="70">
        <f t="shared" si="10"/>
        <v>-3.2716614445288637E-2</v>
      </c>
      <c r="Y48" s="19">
        <f t="shared" si="12"/>
        <v>139185.63221240285</v>
      </c>
      <c r="Z48" s="19">
        <f t="shared" si="12"/>
        <v>-486130.45037769229</v>
      </c>
      <c r="AA48" s="19">
        <f t="shared" si="12"/>
        <v>-346944.81816528947</v>
      </c>
      <c r="AB48" s="72">
        <f t="shared" si="13"/>
        <v>-1.8000000000000043</v>
      </c>
      <c r="AC48" s="6">
        <f t="shared" si="13"/>
        <v>28.789247311827957</v>
      </c>
    </row>
    <row r="49" spans="1:29" ht="15" customHeight="1" x14ac:dyDescent="0.25">
      <c r="A49" s="1" t="s">
        <v>81</v>
      </c>
      <c r="B49" s="23">
        <v>42948</v>
      </c>
      <c r="C49" s="67">
        <v>8</v>
      </c>
      <c r="D49">
        <v>30.7</v>
      </c>
      <c r="E49">
        <v>8.4838709677419359</v>
      </c>
      <c r="F49" s="1">
        <v>0.88</v>
      </c>
      <c r="G49">
        <v>4101979.4726336864</v>
      </c>
      <c r="H49">
        <v>2461434.9055982963</v>
      </c>
      <c r="I49" s="5">
        <v>1845260.5394522566</v>
      </c>
      <c r="J49" s="5">
        <v>4339812.5266703013</v>
      </c>
      <c r="K49" s="5">
        <v>1891217.5676902153</v>
      </c>
      <c r="L49" s="1">
        <f t="shared" si="4"/>
        <v>0.59999999999999787</v>
      </c>
      <c r="M49" s="1">
        <f t="shared" si="4"/>
        <v>-9.6774193548387082</v>
      </c>
      <c r="N49" s="8">
        <f t="shared" si="14"/>
        <v>63202.037999999709</v>
      </c>
      <c r="O49" s="8">
        <f t="shared" si="14"/>
        <v>176945.83335483869</v>
      </c>
      <c r="P49" s="70">
        <f t="shared" si="15"/>
        <v>2.7549821838566715E-2</v>
      </c>
      <c r="Q49" s="70">
        <f t="shared" si="15"/>
        <v>7.7130838470787028E-2</v>
      </c>
      <c r="R49" s="1">
        <f>VLOOKUP(C49,Sheet6!$C$44:$D$55,2,FALSE)</f>
        <v>0.90405502613260513</v>
      </c>
      <c r="S49" s="5">
        <f t="shared" si="7"/>
        <v>57138.120115723643</v>
      </c>
      <c r="T49" s="5">
        <f t="shared" si="7"/>
        <v>159968.76999766429</v>
      </c>
      <c r="U49" s="5">
        <f t="shared" si="8"/>
        <v>217106.89011338793</v>
      </c>
      <c r="V49" s="70">
        <f t="shared" si="16"/>
        <v>2.4906554902214047E-2</v>
      </c>
      <c r="W49" s="70">
        <f t="shared" si="16"/>
        <v>6.9730522189337119E-2</v>
      </c>
      <c r="X49" s="70">
        <f t="shared" si="10"/>
        <v>9.4637077091551169E-2</v>
      </c>
      <c r="Y49" s="19">
        <f t="shared" si="12"/>
        <v>-53840.674594115997</v>
      </c>
      <c r="Z49" s="19">
        <f t="shared" si="12"/>
        <v>361306.08263134863</v>
      </c>
      <c r="AA49" s="19">
        <f t="shared" si="12"/>
        <v>307465.40803723258</v>
      </c>
      <c r="AB49" s="72">
        <f t="shared" si="13"/>
        <v>-0.19999999999999929</v>
      </c>
      <c r="AC49" s="6">
        <f t="shared" si="13"/>
        <v>-31.838709677419352</v>
      </c>
    </row>
    <row r="50" spans="1:29" ht="15" customHeight="1" x14ac:dyDescent="0.25">
      <c r="A50" s="1" t="s">
        <v>81</v>
      </c>
      <c r="B50" s="23">
        <v>42979</v>
      </c>
      <c r="C50" s="67">
        <v>9</v>
      </c>
      <c r="D50">
        <v>31.8</v>
      </c>
      <c r="E50">
        <v>3.3333333333333335</v>
      </c>
      <c r="F50" s="1">
        <v>0.88</v>
      </c>
      <c r="G50">
        <v>4135104.4514952549</v>
      </c>
      <c r="H50">
        <v>2669384.7979545337</v>
      </c>
      <c r="I50" s="5">
        <v>1895219.4534520009</v>
      </c>
      <c r="J50" s="5">
        <v>4478094.1084015518</v>
      </c>
      <c r="K50" s="5">
        <v>1849929.3316278961</v>
      </c>
      <c r="L50" s="1">
        <f t="shared" si="4"/>
        <v>1.6000000000000014</v>
      </c>
      <c r="M50" s="1">
        <f t="shared" si="4"/>
        <v>-20.433333333333334</v>
      </c>
      <c r="N50" s="8">
        <f t="shared" si="14"/>
        <v>168538.76800000016</v>
      </c>
      <c r="O50" s="8">
        <f t="shared" si="14"/>
        <v>373611.29680466664</v>
      </c>
      <c r="P50" s="70">
        <f t="shared" si="15"/>
        <v>6.8305282354440666E-2</v>
      </c>
      <c r="Q50" s="70">
        <f t="shared" si="15"/>
        <v>0.15141694354293289</v>
      </c>
      <c r="R50" s="1">
        <f>VLOOKUP(C50,Sheet6!$C$44:$D$55,2,FALSE)</f>
        <v>0.88699702670525249</v>
      </c>
      <c r="S50" s="5">
        <f t="shared" si="7"/>
        <v>149493.38610056648</v>
      </c>
      <c r="T50" s="5">
        <f t="shared" si="7"/>
        <v>331392.10940923291</v>
      </c>
      <c r="U50" s="5">
        <f t="shared" si="8"/>
        <v>480885.4955097994</v>
      </c>
      <c r="V50" s="70">
        <f t="shared" si="16"/>
        <v>6.0586582356651611E-2</v>
      </c>
      <c r="W50" s="70">
        <f t="shared" si="16"/>
        <v>0.13430637871537857</v>
      </c>
      <c r="X50" s="70">
        <f t="shared" si="10"/>
        <v>0.19489296107203019</v>
      </c>
      <c r="Y50" s="19">
        <f t="shared" si="12"/>
        <v>92355.265984842845</v>
      </c>
      <c r="Z50" s="19">
        <f t="shared" si="12"/>
        <v>171423.33941156862</v>
      </c>
      <c r="AA50" s="19">
        <f t="shared" si="12"/>
        <v>263778.6053964115</v>
      </c>
      <c r="AB50" s="72">
        <f t="shared" si="13"/>
        <v>1.1000000000000014</v>
      </c>
      <c r="AC50" s="6">
        <f t="shared" si="13"/>
        <v>-5.150537634408602</v>
      </c>
    </row>
    <row r="51" spans="1:29" ht="15" customHeight="1" x14ac:dyDescent="0.25">
      <c r="A51" s="1" t="s">
        <v>81</v>
      </c>
      <c r="B51" s="23">
        <v>43009</v>
      </c>
      <c r="C51" s="67">
        <v>10</v>
      </c>
      <c r="D51">
        <v>34</v>
      </c>
      <c r="E51">
        <v>4.1935483870967745E-2</v>
      </c>
      <c r="F51" s="1">
        <v>0.98</v>
      </c>
      <c r="G51">
        <v>3918395.3046649448</v>
      </c>
      <c r="H51">
        <v>2705859.2412067815</v>
      </c>
      <c r="I51" s="5">
        <v>2178777.3761876989</v>
      </c>
      <c r="J51" s="5">
        <v>4972701.6803505076</v>
      </c>
      <c r="K51" s="5">
        <v>2129090.3245801204</v>
      </c>
      <c r="L51" s="1">
        <f t="shared" si="4"/>
        <v>1.5</v>
      </c>
      <c r="M51" s="1">
        <f t="shared" si="4"/>
        <v>-2.5387096774193547</v>
      </c>
      <c r="N51" s="8">
        <f t="shared" ref="N51:O66" si="17">D$3*D51-D$3*D39</f>
        <v>158005.09499999974</v>
      </c>
      <c r="O51" s="8">
        <f t="shared" si="17"/>
        <v>46418.790283419352</v>
      </c>
      <c r="P51" s="70">
        <f t="shared" ref="P51:Q66" si="18">N51/$H39</f>
        <v>6.0995567529335937E-2</v>
      </c>
      <c r="Q51" s="70">
        <f t="shared" si="18"/>
        <v>1.7919298471751131E-2</v>
      </c>
      <c r="R51" s="1">
        <f>VLOOKUP(C51,Sheet6!$C$44:$D$55,2,FALSE)</f>
        <v>0.98906255216425665</v>
      </c>
      <c r="S51" s="5">
        <f t="shared" si="7"/>
        <v>156276.92251565558</v>
      </c>
      <c r="T51" s="5">
        <f t="shared" si="7"/>
        <v>45911.087186096142</v>
      </c>
      <c r="U51" s="5">
        <f t="shared" si="8"/>
        <v>202188.00970175173</v>
      </c>
      <c r="V51" s="70">
        <f t="shared" ref="V51:W66" si="19">S51/$H39</f>
        <v>6.0328431691272263E-2</v>
      </c>
      <c r="W51" s="70">
        <f t="shared" si="19"/>
        <v>1.7723307079463239E-2</v>
      </c>
      <c r="X51" s="70">
        <f t="shared" si="10"/>
        <v>7.8051738770735499E-2</v>
      </c>
      <c r="Y51" s="19">
        <f t="shared" si="12"/>
        <v>6783.5364150890964</v>
      </c>
      <c r="Z51" s="19">
        <f t="shared" si="12"/>
        <v>-285481.0222231368</v>
      </c>
      <c r="AA51" s="19">
        <f t="shared" si="12"/>
        <v>-278697.4858080477</v>
      </c>
      <c r="AB51" s="72">
        <f t="shared" si="13"/>
        <v>2.1999999999999993</v>
      </c>
      <c r="AC51" s="6">
        <f t="shared" si="13"/>
        <v>-3.2913978494623657</v>
      </c>
    </row>
    <row r="52" spans="1:29" ht="15" customHeight="1" x14ac:dyDescent="0.25">
      <c r="A52" s="1" t="s">
        <v>81</v>
      </c>
      <c r="B52" s="23">
        <v>43040</v>
      </c>
      <c r="C52" s="67">
        <v>11</v>
      </c>
      <c r="D52">
        <v>34.200000000000003</v>
      </c>
      <c r="E52">
        <v>0</v>
      </c>
      <c r="F52" s="1">
        <v>1.04</v>
      </c>
      <c r="G52">
        <v>3751081.9259801605</v>
      </c>
      <c r="H52">
        <v>2619138.9702649554</v>
      </c>
      <c r="I52" s="5">
        <v>2016886.169079222</v>
      </c>
      <c r="J52" s="5">
        <v>4449127.3182631955</v>
      </c>
      <c r="K52" s="5">
        <v>2148729.9077755953</v>
      </c>
      <c r="L52" s="1">
        <f t="shared" si="4"/>
        <v>-0.69999999999999574</v>
      </c>
      <c r="M52" s="1">
        <f t="shared" si="4"/>
        <v>0</v>
      </c>
      <c r="N52" s="8">
        <f t="shared" si="17"/>
        <v>-73735.710999999661</v>
      </c>
      <c r="O52" s="8">
        <f t="shared" si="17"/>
        <v>0</v>
      </c>
      <c r="P52" s="70">
        <f t="shared" si="18"/>
        <v>-2.9745241425733735E-2</v>
      </c>
      <c r="Q52" s="70">
        <f t="shared" si="18"/>
        <v>0</v>
      </c>
      <c r="R52" s="1">
        <f>VLOOKUP(C52,Sheet6!$C$44:$D$55,2,FALSE)</f>
        <v>1.0647441489694487</v>
      </c>
      <c r="S52" s="5">
        <f t="shared" si="7"/>
        <v>-78509.666857351855</v>
      </c>
      <c r="T52" s="5">
        <f t="shared" si="7"/>
        <v>0</v>
      </c>
      <c r="U52" s="5">
        <f t="shared" si="8"/>
        <v>-78509.666857351855</v>
      </c>
      <c r="V52" s="70">
        <f t="shared" si="19"/>
        <v>-3.1671071767733656E-2</v>
      </c>
      <c r="W52" s="70">
        <f t="shared" si="19"/>
        <v>0</v>
      </c>
      <c r="X52" s="70">
        <f t="shared" si="10"/>
        <v>-3.1671071767733656E-2</v>
      </c>
      <c r="Y52" s="19">
        <f t="shared" si="12"/>
        <v>-234786.58937300742</v>
      </c>
      <c r="Z52" s="19">
        <f t="shared" si="12"/>
        <v>-45911.087186096142</v>
      </c>
      <c r="AA52" s="19">
        <f t="shared" si="12"/>
        <v>-280697.67655910359</v>
      </c>
      <c r="AB52" s="72">
        <f t="shared" si="13"/>
        <v>0.20000000000000284</v>
      </c>
      <c r="AC52" s="6">
        <f t="shared" si="13"/>
        <v>-4.1935483870967745E-2</v>
      </c>
    </row>
    <row r="53" spans="1:29" ht="15" customHeight="1" x14ac:dyDescent="0.25">
      <c r="A53" s="1" t="s">
        <v>81</v>
      </c>
      <c r="B53" s="23">
        <v>43070</v>
      </c>
      <c r="C53" s="67">
        <v>12</v>
      </c>
      <c r="D53">
        <v>31.3</v>
      </c>
      <c r="E53">
        <v>0.25483870967741934</v>
      </c>
      <c r="F53" s="1">
        <v>0.84</v>
      </c>
      <c r="G53">
        <v>4165294.1661430001</v>
      </c>
      <c r="H53">
        <v>2501861.731609134</v>
      </c>
      <c r="I53" s="5">
        <v>1568498.6526007971</v>
      </c>
      <c r="J53" s="5">
        <v>3655928.7658039397</v>
      </c>
      <c r="K53" s="5">
        <v>1630522.4797668857</v>
      </c>
      <c r="L53" s="1">
        <f t="shared" si="4"/>
        <v>-2.6999999999999993</v>
      </c>
      <c r="M53" s="1">
        <f t="shared" si="4"/>
        <v>0.25483870967741934</v>
      </c>
      <c r="N53" s="8">
        <f t="shared" si="17"/>
        <v>-284409.17100000009</v>
      </c>
      <c r="O53" s="8">
        <f t="shared" si="17"/>
        <v>-4659.5736116774187</v>
      </c>
      <c r="P53" s="70">
        <f t="shared" si="18"/>
        <v>-0.11819086231682062</v>
      </c>
      <c r="Q53" s="70">
        <f t="shared" si="18"/>
        <v>-1.9363616906462422E-3</v>
      </c>
      <c r="R53" s="1">
        <f>VLOOKUP(C53,Sheet6!$C$44:$D$55,2,FALSE)</f>
        <v>0.83597128708074342</v>
      </c>
      <c r="S53" s="5">
        <f t="shared" si="7"/>
        <v>-237757.90073843731</v>
      </c>
      <c r="T53" s="5">
        <f t="shared" si="7"/>
        <v>-3895.2697494014401</v>
      </c>
      <c r="U53" s="5">
        <f t="shared" si="8"/>
        <v>-241653.17048783874</v>
      </c>
      <c r="V53" s="70">
        <f t="shared" si="19"/>
        <v>-9.8804167292175463E-2</v>
      </c>
      <c r="W53" s="70">
        <f t="shared" si="19"/>
        <v>-1.6187427747833836E-3</v>
      </c>
      <c r="X53" s="70">
        <f t="shared" si="10"/>
        <v>-0.10042291006695885</v>
      </c>
      <c r="Y53" s="19">
        <f t="shared" si="12"/>
        <v>-159248.23388108547</v>
      </c>
      <c r="Z53" s="19">
        <f t="shared" si="12"/>
        <v>-3895.2697494014401</v>
      </c>
      <c r="AA53" s="19">
        <f t="shared" si="12"/>
        <v>-163143.5036304869</v>
      </c>
      <c r="AB53" s="72">
        <f t="shared" si="13"/>
        <v>-2.9000000000000021</v>
      </c>
      <c r="AC53" s="6">
        <f t="shared" si="13"/>
        <v>0.25483870967741934</v>
      </c>
    </row>
    <row r="54" spans="1:29" ht="15" customHeight="1" x14ac:dyDescent="0.25">
      <c r="A54" s="1" t="s">
        <v>81</v>
      </c>
      <c r="B54" s="23">
        <v>43101</v>
      </c>
      <c r="C54" s="67">
        <v>1</v>
      </c>
      <c r="D54">
        <v>32</v>
      </c>
      <c r="E54">
        <v>0</v>
      </c>
      <c r="F54" s="1">
        <v>0.73</v>
      </c>
      <c r="G54">
        <v>3749504.015203</v>
      </c>
      <c r="H54">
        <v>2686030.388452</v>
      </c>
      <c r="I54" s="5">
        <v>1501229.958407653</v>
      </c>
      <c r="J54" s="5">
        <v>3687599.5624940554</v>
      </c>
      <c r="K54" s="5">
        <v>1511737.1844210592</v>
      </c>
      <c r="L54" s="1">
        <f t="shared" si="4"/>
        <v>0</v>
      </c>
      <c r="M54" s="1">
        <f t="shared" si="4"/>
        <v>0</v>
      </c>
      <c r="N54" s="8">
        <f t="shared" si="17"/>
        <v>0</v>
      </c>
      <c r="O54" s="8">
        <f t="shared" si="17"/>
        <v>0</v>
      </c>
      <c r="P54" s="70">
        <f t="shared" si="18"/>
        <v>0</v>
      </c>
      <c r="Q54" s="70">
        <f t="shared" si="18"/>
        <v>0</v>
      </c>
      <c r="R54" s="1">
        <f>VLOOKUP(C54,Sheet6!$C$44:$D$55,2,FALSE)</f>
        <v>0.71232425039198211</v>
      </c>
      <c r="S54" s="5">
        <f t="shared" si="7"/>
        <v>0</v>
      </c>
      <c r="T54" s="5">
        <f t="shared" si="7"/>
        <v>0</v>
      </c>
      <c r="U54" s="5">
        <f t="shared" si="8"/>
        <v>0</v>
      </c>
      <c r="V54" s="70">
        <f t="shared" si="19"/>
        <v>0</v>
      </c>
      <c r="W54" s="70">
        <f t="shared" si="19"/>
        <v>0</v>
      </c>
      <c r="X54" s="70">
        <f t="shared" si="10"/>
        <v>0</v>
      </c>
      <c r="Y54" s="19">
        <f t="shared" si="12"/>
        <v>237757.90073843731</v>
      </c>
      <c r="Z54" s="19">
        <f t="shared" si="12"/>
        <v>3895.2697494014401</v>
      </c>
      <c r="AA54" s="19">
        <f t="shared" si="12"/>
        <v>241653.17048783874</v>
      </c>
      <c r="AB54" s="72">
        <f t="shared" si="13"/>
        <v>0.69999999999999929</v>
      </c>
      <c r="AC54" s="6">
        <f t="shared" si="13"/>
        <v>-0.25483870967741934</v>
      </c>
    </row>
    <row r="55" spans="1:29" ht="15" customHeight="1" x14ac:dyDescent="0.25">
      <c r="A55" s="1" t="s">
        <v>81</v>
      </c>
      <c r="B55" s="23">
        <v>43132</v>
      </c>
      <c r="C55" s="67">
        <v>2</v>
      </c>
      <c r="D55">
        <v>33.299999999999997</v>
      </c>
      <c r="E55">
        <v>0</v>
      </c>
      <c r="F55" s="1">
        <v>0.72</v>
      </c>
      <c r="G55">
        <v>5106482.1423260001</v>
      </c>
      <c r="H55">
        <v>2374447.9347799998</v>
      </c>
      <c r="I55" s="5">
        <v>1632492.8285481168</v>
      </c>
      <c r="J55" s="5">
        <v>4094744.786431219</v>
      </c>
      <c r="K55" s="5">
        <v>1541944.7762294002</v>
      </c>
      <c r="L55" s="1">
        <f t="shared" si="4"/>
        <v>-0.70000000000000284</v>
      </c>
      <c r="M55" s="1">
        <f t="shared" si="4"/>
        <v>0</v>
      </c>
      <c r="N55" s="8">
        <f t="shared" si="17"/>
        <v>-73735.711000000127</v>
      </c>
      <c r="O55" s="8">
        <f t="shared" si="17"/>
        <v>0</v>
      </c>
      <c r="P55" s="70">
        <f t="shared" si="18"/>
        <v>-3.0685199706212037E-2</v>
      </c>
      <c r="Q55" s="70">
        <f t="shared" si="18"/>
        <v>0</v>
      </c>
      <c r="R55" s="1">
        <f>VLOOKUP(C55,Sheet6!$C$44:$D$55,2,FALSE)</f>
        <v>0.71996082760841851</v>
      </c>
      <c r="S55" s="5">
        <f t="shared" si="7"/>
        <v>-53086.823515855256</v>
      </c>
      <c r="T55" s="5">
        <f t="shared" si="7"/>
        <v>0</v>
      </c>
      <c r="U55" s="5">
        <f t="shared" si="8"/>
        <v>-53086.823515855256</v>
      </c>
      <c r="V55" s="70">
        <f t="shared" si="19"/>
        <v>-2.2092141775814016E-2</v>
      </c>
      <c r="W55" s="70">
        <f t="shared" si="19"/>
        <v>0</v>
      </c>
      <c r="X55" s="70">
        <f t="shared" si="10"/>
        <v>-2.2092141775814016E-2</v>
      </c>
      <c r="Y55" s="19">
        <f t="shared" si="12"/>
        <v>-53086.823515855256</v>
      </c>
      <c r="Z55" s="19">
        <f t="shared" si="12"/>
        <v>0</v>
      </c>
      <c r="AA55" s="19">
        <f t="shared" si="12"/>
        <v>-53086.823515855256</v>
      </c>
      <c r="AB55" s="72">
        <f t="shared" si="13"/>
        <v>1.2999999999999972</v>
      </c>
      <c r="AC55" s="6">
        <f t="shared" si="13"/>
        <v>0</v>
      </c>
    </row>
    <row r="56" spans="1:29" ht="15" customHeight="1" x14ac:dyDescent="0.25">
      <c r="A56" s="1" t="s">
        <v>81</v>
      </c>
      <c r="B56" s="23">
        <v>43160</v>
      </c>
      <c r="C56" s="67">
        <v>3</v>
      </c>
      <c r="D56">
        <v>33.9</v>
      </c>
      <c r="E56">
        <v>0</v>
      </c>
      <c r="F56" s="1">
        <v>0.97</v>
      </c>
      <c r="G56">
        <v>5770031.7796989996</v>
      </c>
      <c r="H56">
        <v>3316964.6020289999</v>
      </c>
      <c r="I56" s="5">
        <v>2188734.409157028</v>
      </c>
      <c r="J56" s="5">
        <v>5049545.3284468744</v>
      </c>
      <c r="K56" s="5">
        <v>2085661.3337093305</v>
      </c>
      <c r="L56" s="1">
        <f t="shared" si="4"/>
        <v>0.29999999999999716</v>
      </c>
      <c r="M56" s="1">
        <f t="shared" si="4"/>
        <v>0</v>
      </c>
      <c r="N56" s="8">
        <f t="shared" si="17"/>
        <v>31601.018999999855</v>
      </c>
      <c r="O56" s="8">
        <f t="shared" si="17"/>
        <v>0</v>
      </c>
      <c r="P56" s="70">
        <f t="shared" si="18"/>
        <v>9.131999036990756E-3</v>
      </c>
      <c r="Q56" s="70">
        <f t="shared" si="18"/>
        <v>0</v>
      </c>
      <c r="R56" s="1">
        <f>VLOOKUP(C56,Sheet6!$C$44:$D$55,2,FALSE)</f>
        <v>0.95766618368528833</v>
      </c>
      <c r="S56" s="5">
        <f t="shared" si="7"/>
        <v>30263.227266296148</v>
      </c>
      <c r="T56" s="5">
        <f t="shared" si="7"/>
        <v>0</v>
      </c>
      <c r="U56" s="5">
        <f t="shared" si="8"/>
        <v>30263.227266296148</v>
      </c>
      <c r="V56" s="70">
        <f t="shared" si="19"/>
        <v>8.745406667172665E-3</v>
      </c>
      <c r="W56" s="70">
        <f t="shared" si="19"/>
        <v>0</v>
      </c>
      <c r="X56" s="70">
        <f t="shared" si="10"/>
        <v>8.745406667172665E-3</v>
      </c>
      <c r="Y56" s="19">
        <f t="shared" si="12"/>
        <v>83350.050782151404</v>
      </c>
      <c r="Z56" s="19">
        <f t="shared" si="12"/>
        <v>0</v>
      </c>
      <c r="AA56" s="19">
        <f t="shared" si="12"/>
        <v>83350.050782151404</v>
      </c>
      <c r="AB56" s="72">
        <f t="shared" si="13"/>
        <v>0.60000000000000142</v>
      </c>
      <c r="AC56" s="6">
        <f t="shared" si="13"/>
        <v>0</v>
      </c>
    </row>
    <row r="57" spans="1:29" ht="15" customHeight="1" x14ac:dyDescent="0.25">
      <c r="A57" s="1" t="s">
        <v>81</v>
      </c>
      <c r="B57" s="23">
        <v>43191</v>
      </c>
      <c r="C57" s="67">
        <v>4</v>
      </c>
      <c r="D57">
        <v>34</v>
      </c>
      <c r="E57">
        <v>0</v>
      </c>
      <c r="F57" s="1">
        <v>1.1499999999999999</v>
      </c>
      <c r="G57">
        <v>6423850.5166260004</v>
      </c>
      <c r="H57">
        <v>3831934.2490869998</v>
      </c>
      <c r="I57" s="5">
        <v>2579303.4132812861</v>
      </c>
      <c r="J57" s="5">
        <v>5758614.4656111663</v>
      </c>
      <c r="K57" s="5">
        <v>2468887.1318016788</v>
      </c>
      <c r="L57" s="1">
        <f t="shared" si="4"/>
        <v>0</v>
      </c>
      <c r="M57" s="1">
        <f t="shared" si="4"/>
        <v>0</v>
      </c>
      <c r="N57" s="8">
        <f t="shared" si="17"/>
        <v>0</v>
      </c>
      <c r="O57" s="8">
        <f t="shared" si="17"/>
        <v>0</v>
      </c>
      <c r="P57" s="70">
        <f t="shared" si="18"/>
        <v>0</v>
      </c>
      <c r="Q57" s="70">
        <f t="shared" si="18"/>
        <v>0</v>
      </c>
      <c r="R57" s="1">
        <f>VLOOKUP(C57,Sheet6!$C$44:$D$55,2,FALSE)</f>
        <v>1.1303975823179111</v>
      </c>
      <c r="S57" s="5">
        <f t="shared" si="7"/>
        <v>0</v>
      </c>
      <c r="T57" s="5">
        <f t="shared" si="7"/>
        <v>0</v>
      </c>
      <c r="U57" s="5">
        <f t="shared" si="8"/>
        <v>0</v>
      </c>
      <c r="V57" s="70">
        <f t="shared" si="19"/>
        <v>0</v>
      </c>
      <c r="W57" s="70">
        <f t="shared" si="19"/>
        <v>0</v>
      </c>
      <c r="X57" s="70">
        <f t="shared" si="10"/>
        <v>0</v>
      </c>
      <c r="Y57" s="19">
        <f t="shared" si="12"/>
        <v>-30263.227266296148</v>
      </c>
      <c r="Z57" s="19">
        <f t="shared" si="12"/>
        <v>0</v>
      </c>
      <c r="AA57" s="19">
        <f t="shared" si="12"/>
        <v>-30263.227266296148</v>
      </c>
      <c r="AB57" s="72">
        <f t="shared" si="13"/>
        <v>0.10000000000000142</v>
      </c>
      <c r="AC57" s="6">
        <f t="shared" si="13"/>
        <v>0</v>
      </c>
    </row>
    <row r="58" spans="1:29" ht="15" customHeight="1" x14ac:dyDescent="0.25">
      <c r="A58" s="1" t="s">
        <v>81</v>
      </c>
      <c r="B58" s="23">
        <v>43221</v>
      </c>
      <c r="C58" s="67">
        <v>5</v>
      </c>
      <c r="D58">
        <v>34.4</v>
      </c>
      <c r="E58">
        <v>0</v>
      </c>
      <c r="F58" s="1">
        <v>1.4</v>
      </c>
      <c r="G58">
        <v>5586268.255965</v>
      </c>
      <c r="H58">
        <v>4280184.3268790003</v>
      </c>
      <c r="I58" s="5">
        <v>3059021.4013262037</v>
      </c>
      <c r="J58" s="5">
        <v>6437817.2607217627</v>
      </c>
      <c r="K58" s="5">
        <v>2987411.288286401</v>
      </c>
      <c r="L58" s="1">
        <f t="shared" si="4"/>
        <v>0.29999999999999716</v>
      </c>
      <c r="M58" s="1">
        <f t="shared" si="4"/>
        <v>-0.1</v>
      </c>
      <c r="N58" s="8">
        <f t="shared" si="17"/>
        <v>31601.018999999855</v>
      </c>
      <c r="O58" s="8">
        <f t="shared" si="17"/>
        <v>1828.440278</v>
      </c>
      <c r="P58" s="70">
        <f t="shared" si="18"/>
        <v>6.8327021383554256E-3</v>
      </c>
      <c r="Q58" s="70">
        <f t="shared" si="18"/>
        <v>3.9534129571409856E-4</v>
      </c>
      <c r="R58" s="1">
        <f>VLOOKUP(C58,Sheet6!$C$44:$D$55,2,FALSE)</f>
        <v>1.4063699516826551</v>
      </c>
      <c r="S58" s="5">
        <f t="shared" si="7"/>
        <v>44442.72356415246</v>
      </c>
      <c r="T58" s="5">
        <f t="shared" si="7"/>
        <v>2571.4634654254805</v>
      </c>
      <c r="U58" s="5">
        <f t="shared" si="8"/>
        <v>47014.187029577937</v>
      </c>
      <c r="V58" s="70">
        <f t="shared" si="19"/>
        <v>9.6093069761808945E-3</v>
      </c>
      <c r="W58" s="70">
        <f t="shared" si="19"/>
        <v>5.55996118951595E-4</v>
      </c>
      <c r="X58" s="70">
        <f t="shared" si="10"/>
        <v>1.0165303095132489E-2</v>
      </c>
      <c r="Y58" s="19">
        <f t="shared" si="12"/>
        <v>44442.72356415246</v>
      </c>
      <c r="Z58" s="19">
        <f t="shared" si="12"/>
        <v>2571.4634654254805</v>
      </c>
      <c r="AA58" s="19">
        <f t="shared" si="12"/>
        <v>47014.187029577937</v>
      </c>
      <c r="AB58" s="72">
        <f t="shared" si="13"/>
        <v>0.39999999999999858</v>
      </c>
      <c r="AC58" s="6">
        <f t="shared" si="13"/>
        <v>0</v>
      </c>
    </row>
    <row r="59" spans="1:29" ht="15" customHeight="1" x14ac:dyDescent="0.25">
      <c r="A59" s="1" t="s">
        <v>81</v>
      </c>
      <c r="B59" s="23">
        <v>43252</v>
      </c>
      <c r="C59" s="67">
        <v>6</v>
      </c>
      <c r="D59">
        <v>32.4</v>
      </c>
      <c r="E59">
        <v>20.9</v>
      </c>
      <c r="F59" s="1">
        <v>1.32</v>
      </c>
      <c r="G59">
        <v>4226517.1228259997</v>
      </c>
      <c r="H59">
        <v>3747250.770126</v>
      </c>
      <c r="I59" s="5">
        <v>2922178.7471340979</v>
      </c>
      <c r="J59" s="5">
        <v>6048276.7386395205</v>
      </c>
      <c r="K59" s="5">
        <v>2957991.5798089588</v>
      </c>
      <c r="L59" s="1">
        <f t="shared" si="4"/>
        <v>-0.30000000000000426</v>
      </c>
      <c r="M59" s="1">
        <f t="shared" si="4"/>
        <v>9.3666666666666654</v>
      </c>
      <c r="N59" s="8">
        <f t="shared" si="17"/>
        <v>-31601.01900000032</v>
      </c>
      <c r="O59" s="8">
        <f t="shared" si="17"/>
        <v>-171263.90603933332</v>
      </c>
      <c r="P59" s="70">
        <f t="shared" si="18"/>
        <v>-7.8332152446057464E-3</v>
      </c>
      <c r="Q59" s="70">
        <f t="shared" si="18"/>
        <v>-4.245265127804955E-2</v>
      </c>
      <c r="R59" s="1">
        <f>VLOOKUP(C59,Sheet6!$C$44:$D$55,2,FALSE)</f>
        <v>1.3388889849990284</v>
      </c>
      <c r="S59" s="5">
        <f t="shared" si="7"/>
        <v>-42310.256253845444</v>
      </c>
      <c r="T59" s="5">
        <f t="shared" si="7"/>
        <v>-229303.35732397196</v>
      </c>
      <c r="U59" s="5">
        <f t="shared" si="8"/>
        <v>-271613.61357781739</v>
      </c>
      <c r="V59" s="70">
        <f t="shared" si="19"/>
        <v>-1.0487805608129104E-2</v>
      </c>
      <c r="W59" s="70">
        <f t="shared" si="19"/>
        <v>-5.6839387180185469E-2</v>
      </c>
      <c r="X59" s="70">
        <f t="shared" si="10"/>
        <v>-6.7327192788314574E-2</v>
      </c>
      <c r="Y59" s="19">
        <f t="shared" si="12"/>
        <v>-86752.979817997897</v>
      </c>
      <c r="Z59" s="19">
        <f t="shared" si="12"/>
        <v>-231874.82078939743</v>
      </c>
      <c r="AA59" s="19">
        <f t="shared" si="12"/>
        <v>-318627.80060739536</v>
      </c>
      <c r="AB59" s="72">
        <f t="shared" si="13"/>
        <v>-2</v>
      </c>
      <c r="AC59" s="6">
        <f t="shared" si="13"/>
        <v>20.9</v>
      </c>
    </row>
    <row r="60" spans="1:29" ht="15" customHeight="1" x14ac:dyDescent="0.25">
      <c r="A60" s="1" t="s">
        <v>81</v>
      </c>
      <c r="B60" s="23">
        <v>43282</v>
      </c>
      <c r="C60" s="67">
        <v>7</v>
      </c>
      <c r="D60">
        <v>30.1</v>
      </c>
      <c r="E60">
        <v>34.612903225806448</v>
      </c>
      <c r="F60" s="1">
        <v>1</v>
      </c>
      <c r="G60">
        <v>3938616.9732530001</v>
      </c>
      <c r="H60">
        <v>2861917.0798470001</v>
      </c>
      <c r="I60" s="5">
        <v>2153092.9808387407</v>
      </c>
      <c r="J60" s="5">
        <v>4653277.5539959511</v>
      </c>
      <c r="K60" s="5">
        <v>2226563.6418468561</v>
      </c>
      <c r="L60" s="1">
        <f t="shared" si="4"/>
        <v>-0.79999999999999716</v>
      </c>
      <c r="M60" s="1">
        <f t="shared" si="4"/>
        <v>-5.7096774193548399</v>
      </c>
      <c r="N60" s="8">
        <f t="shared" si="17"/>
        <v>-84269.384000000078</v>
      </c>
      <c r="O60" s="8">
        <f t="shared" si="17"/>
        <v>104398.04167935485</v>
      </c>
      <c r="P60" s="70">
        <f t="shared" si="18"/>
        <v>-2.9174337905111411E-2</v>
      </c>
      <c r="Q60" s="70">
        <f t="shared" si="18"/>
        <v>3.6142945397410295E-2</v>
      </c>
      <c r="R60" s="1">
        <f>VLOOKUP(C60,Sheet6!$C$44:$D$55,2,FALSE)</f>
        <v>1.0535621782624129</v>
      </c>
      <c r="S60" s="5">
        <f t="shared" si="7"/>
        <v>-88783.035767871814</v>
      </c>
      <c r="T60" s="5">
        <f t="shared" si="7"/>
        <v>109989.82819803127</v>
      </c>
      <c r="U60" s="5">
        <f t="shared" si="8"/>
        <v>21206.792430159461</v>
      </c>
      <c r="V60" s="70">
        <f t="shared" si="19"/>
        <v>-3.0736978992672862E-2</v>
      </c>
      <c r="W60" s="70">
        <f t="shared" si="19"/>
        <v>3.8078840281715043E-2</v>
      </c>
      <c r="X60" s="70">
        <f t="shared" si="10"/>
        <v>7.3418612890421807E-3</v>
      </c>
      <c r="Y60" s="19">
        <f t="shared" si="12"/>
        <v>-46472.77951402637</v>
      </c>
      <c r="Z60" s="19">
        <f t="shared" si="12"/>
        <v>339293.18552200322</v>
      </c>
      <c r="AA60" s="19">
        <f t="shared" si="12"/>
        <v>292820.40600797685</v>
      </c>
      <c r="AB60" s="72">
        <f t="shared" si="13"/>
        <v>-2.2999999999999972</v>
      </c>
      <c r="AC60" s="6">
        <f t="shared" si="13"/>
        <v>13.71290322580645</v>
      </c>
    </row>
    <row r="61" spans="1:29" ht="15" customHeight="1" x14ac:dyDescent="0.25">
      <c r="A61" s="1" t="s">
        <v>81</v>
      </c>
      <c r="B61" s="23">
        <v>43313</v>
      </c>
      <c r="C61" s="67">
        <v>8</v>
      </c>
      <c r="D61">
        <v>30</v>
      </c>
      <c r="E61">
        <v>7.612903225806452</v>
      </c>
      <c r="F61" s="1">
        <v>0.88</v>
      </c>
      <c r="G61">
        <v>4172616.1450129999</v>
      </c>
      <c r="H61">
        <v>2656067.3915129998</v>
      </c>
      <c r="I61" s="5">
        <v>1893771.7326948096</v>
      </c>
      <c r="J61" s="5">
        <v>4358275.5307702934</v>
      </c>
      <c r="K61" s="5">
        <v>1967177.8635125856</v>
      </c>
      <c r="L61" s="1">
        <f t="shared" si="4"/>
        <v>-0.69999999999999929</v>
      </c>
      <c r="M61" s="1">
        <f t="shared" si="4"/>
        <v>-0.87096774193548399</v>
      </c>
      <c r="N61" s="8">
        <f t="shared" si="17"/>
        <v>-73735.710999999661</v>
      </c>
      <c r="O61" s="8">
        <f t="shared" si="17"/>
        <v>15925.125001935492</v>
      </c>
      <c r="P61" s="70">
        <f t="shared" si="18"/>
        <v>-2.9956392847235121E-2</v>
      </c>
      <c r="Q61" s="70">
        <f t="shared" si="18"/>
        <v>6.4698542162197059E-3</v>
      </c>
      <c r="R61" s="1">
        <f>VLOOKUP(C61,Sheet6!$C$44:$D$55,2,FALSE)</f>
        <v>0.90405502613260513</v>
      </c>
      <c r="S61" s="5">
        <f t="shared" si="7"/>
        <v>-66661.140135010908</v>
      </c>
      <c r="T61" s="5">
        <f t="shared" si="7"/>
        <v>14397.189299789794</v>
      </c>
      <c r="U61" s="5">
        <f t="shared" si="8"/>
        <v>-52263.950835221112</v>
      </c>
      <c r="V61" s="70">
        <f t="shared" si="19"/>
        <v>-2.7082227518345731E-2</v>
      </c>
      <c r="W61" s="70">
        <f t="shared" si="19"/>
        <v>5.8491042225186519E-3</v>
      </c>
      <c r="X61" s="70">
        <f t="shared" si="10"/>
        <v>-2.1233123295827078E-2</v>
      </c>
      <c r="Y61" s="19">
        <f t="shared" si="12"/>
        <v>22121.895632860906</v>
      </c>
      <c r="Z61" s="19">
        <f t="shared" si="12"/>
        <v>-95592.638898241479</v>
      </c>
      <c r="AA61" s="19">
        <f t="shared" si="12"/>
        <v>-73470.743265380574</v>
      </c>
      <c r="AB61" s="72">
        <f t="shared" si="13"/>
        <v>-0.10000000000000142</v>
      </c>
      <c r="AC61" s="6">
        <f t="shared" si="13"/>
        <v>-26.999999999999996</v>
      </c>
    </row>
    <row r="62" spans="1:29" ht="15" customHeight="1" x14ac:dyDescent="0.25">
      <c r="A62" s="1" t="s">
        <v>81</v>
      </c>
      <c r="B62" s="23">
        <v>43344</v>
      </c>
      <c r="C62" s="67">
        <v>9</v>
      </c>
      <c r="D62">
        <v>31.7</v>
      </c>
      <c r="E62">
        <v>1.9666666666666666</v>
      </c>
      <c r="F62" s="1">
        <v>0.88</v>
      </c>
      <c r="G62">
        <v>4641486.2235740004</v>
      </c>
      <c r="H62">
        <v>2710474.4015009999</v>
      </c>
      <c r="I62" s="5">
        <v>1971504.1215124764</v>
      </c>
      <c r="J62" s="5">
        <v>4539354.6533471169</v>
      </c>
      <c r="K62" s="5">
        <v>1960626.6130077615</v>
      </c>
      <c r="L62" s="1">
        <f t="shared" si="4"/>
        <v>-0.10000000000000142</v>
      </c>
      <c r="M62" s="1">
        <f t="shared" si="4"/>
        <v>-1.3666666666666669</v>
      </c>
      <c r="N62" s="8">
        <f t="shared" si="17"/>
        <v>-10533.672999999952</v>
      </c>
      <c r="O62" s="8">
        <f t="shared" si="17"/>
        <v>24988.683799333339</v>
      </c>
      <c r="P62" s="70">
        <f t="shared" si="18"/>
        <v>-3.9461051130850735E-3</v>
      </c>
      <c r="Q62" s="70">
        <f t="shared" si="18"/>
        <v>9.3612145459438401E-3</v>
      </c>
      <c r="R62" s="1">
        <f>VLOOKUP(C62,Sheet6!$C$44:$D$55,2,FALSE)</f>
        <v>0.88699702670525249</v>
      </c>
      <c r="S62" s="5">
        <f t="shared" si="7"/>
        <v>-9343.3366312853541</v>
      </c>
      <c r="T62" s="5">
        <f t="shared" si="7"/>
        <v>22164.888231286383</v>
      </c>
      <c r="U62" s="5">
        <f t="shared" si="8"/>
        <v>12821.551600001028</v>
      </c>
      <c r="V62" s="70">
        <f t="shared" si="19"/>
        <v>-3.5001835023728543E-3</v>
      </c>
      <c r="W62" s="70">
        <f t="shared" si="19"/>
        <v>8.3033694686021463E-3</v>
      </c>
      <c r="X62" s="70">
        <f t="shared" si="10"/>
        <v>4.8031859662292925E-3</v>
      </c>
      <c r="Y62" s="19">
        <f t="shared" si="12"/>
        <v>57317.803503725554</v>
      </c>
      <c r="Z62" s="19">
        <f t="shared" si="12"/>
        <v>7767.6989314965886</v>
      </c>
      <c r="AA62" s="19">
        <f t="shared" si="12"/>
        <v>65085.502435222137</v>
      </c>
      <c r="AB62" s="72">
        <f t="shared" si="13"/>
        <v>1.6999999999999993</v>
      </c>
      <c r="AC62" s="6">
        <f t="shared" si="13"/>
        <v>-5.6462365591397852</v>
      </c>
    </row>
    <row r="63" spans="1:29" ht="15" customHeight="1" x14ac:dyDescent="0.25">
      <c r="A63" s="1" t="s">
        <v>81</v>
      </c>
      <c r="B63" s="23">
        <v>43374</v>
      </c>
      <c r="C63" s="67">
        <v>10</v>
      </c>
      <c r="D63">
        <v>36</v>
      </c>
      <c r="E63">
        <v>0.13225806451612901</v>
      </c>
      <c r="F63" s="1">
        <v>0.98</v>
      </c>
      <c r="G63">
        <v>4687927.2624709997</v>
      </c>
      <c r="H63">
        <v>3092949.8705150001</v>
      </c>
      <c r="I63" s="5">
        <v>2304200.9852285851</v>
      </c>
      <c r="J63" s="5">
        <v>5210806.5261535794</v>
      </c>
      <c r="K63" s="5">
        <v>2289881.2665591361</v>
      </c>
      <c r="L63" s="1">
        <f t="shared" si="4"/>
        <v>2</v>
      </c>
      <c r="M63" s="1">
        <f t="shared" si="4"/>
        <v>9.0322580645161271E-2</v>
      </c>
      <c r="N63" s="8">
        <f t="shared" si="17"/>
        <v>210673.45999999996</v>
      </c>
      <c r="O63" s="8">
        <f t="shared" si="17"/>
        <v>-1651.4944446451607</v>
      </c>
      <c r="P63" s="70">
        <f t="shared" si="18"/>
        <v>7.78582480535987E-2</v>
      </c>
      <c r="Q63" s="70">
        <f t="shared" si="18"/>
        <v>-6.1034011654967444E-4</v>
      </c>
      <c r="R63" s="1">
        <f>VLOOKUP(C63,Sheet6!$C$44:$D$55,2,FALSE)</f>
        <v>0.98906255216425665</v>
      </c>
      <c r="S63" s="5">
        <f t="shared" si="7"/>
        <v>208369.23002087441</v>
      </c>
      <c r="T63" s="5">
        <f t="shared" si="7"/>
        <v>-1633.4313103058344</v>
      </c>
      <c r="U63" s="5">
        <f t="shared" si="8"/>
        <v>206735.79871056858</v>
      </c>
      <c r="V63" s="70">
        <f t="shared" si="19"/>
        <v>7.7006677526930106E-2</v>
      </c>
      <c r="W63" s="70">
        <f t="shared" si="19"/>
        <v>-6.0366455336285094E-4</v>
      </c>
      <c r="X63" s="70">
        <f t="shared" si="10"/>
        <v>7.6403012973567261E-2</v>
      </c>
      <c r="Y63" s="19">
        <f t="shared" si="12"/>
        <v>217712.56665215976</v>
      </c>
      <c r="Z63" s="19">
        <f t="shared" si="12"/>
        <v>-23798.319541592216</v>
      </c>
      <c r="AA63" s="19">
        <f t="shared" si="12"/>
        <v>193914.24711056755</v>
      </c>
      <c r="AB63" s="72">
        <f t="shared" si="13"/>
        <v>4.3000000000000007</v>
      </c>
      <c r="AC63" s="6">
        <f t="shared" si="13"/>
        <v>-1.8344086021505375</v>
      </c>
    </row>
    <row r="64" spans="1:29" x14ac:dyDescent="0.25">
      <c r="A64" s="1" t="s">
        <v>81</v>
      </c>
      <c r="B64" s="23">
        <v>43405</v>
      </c>
      <c r="C64" s="67">
        <v>11</v>
      </c>
      <c r="D64">
        <v>35.4</v>
      </c>
      <c r="E64">
        <v>0</v>
      </c>
      <c r="F64" s="1">
        <v>1.04</v>
      </c>
      <c r="G64">
        <v>4471932.7695869999</v>
      </c>
      <c r="H64">
        <v>3112196.977283</v>
      </c>
      <c r="I64" s="5">
        <v>2224452.789611348</v>
      </c>
      <c r="J64" s="5">
        <v>4852008.4463100778</v>
      </c>
      <c r="K64" s="5">
        <v>2287053.9770696331</v>
      </c>
      <c r="L64" s="1">
        <f t="shared" si="4"/>
        <v>1.1999999999999957</v>
      </c>
      <c r="M64" s="1">
        <f t="shared" si="4"/>
        <v>0</v>
      </c>
      <c r="N64" s="8">
        <f t="shared" si="17"/>
        <v>126404.07599999942</v>
      </c>
      <c r="O64" s="8">
        <f t="shared" si="17"/>
        <v>0</v>
      </c>
      <c r="P64" s="70">
        <f t="shared" si="18"/>
        <v>4.826169112638274E-2</v>
      </c>
      <c r="Q64" s="70">
        <f t="shared" si="18"/>
        <v>0</v>
      </c>
      <c r="R64" s="1">
        <f>VLOOKUP(C64,Sheet6!$C$44:$D$55,2,FALSE)</f>
        <v>1.0647441489694487</v>
      </c>
      <c r="S64" s="5">
        <f t="shared" si="7"/>
        <v>134588.0003268889</v>
      </c>
      <c r="T64" s="5">
        <f t="shared" si="7"/>
        <v>0</v>
      </c>
      <c r="U64" s="5">
        <f t="shared" si="8"/>
        <v>134588.0003268889</v>
      </c>
      <c r="V64" s="70">
        <f t="shared" si="19"/>
        <v>5.1386353246186782E-2</v>
      </c>
      <c r="W64" s="70">
        <f t="shared" si="19"/>
        <v>0</v>
      </c>
      <c r="X64" s="70">
        <f t="shared" si="10"/>
        <v>5.1386353246186782E-2</v>
      </c>
      <c r="Y64" s="19">
        <f t="shared" si="12"/>
        <v>-73781.229693985515</v>
      </c>
      <c r="Z64" s="19">
        <f t="shared" si="12"/>
        <v>1633.4313103058344</v>
      </c>
      <c r="AA64" s="19">
        <f t="shared" si="12"/>
        <v>-72147.798383679677</v>
      </c>
      <c r="AB64" s="72">
        <f t="shared" si="13"/>
        <v>-0.60000000000000142</v>
      </c>
      <c r="AC64" s="6">
        <f t="shared" si="13"/>
        <v>-0.13225806451612901</v>
      </c>
    </row>
    <row r="65" spans="1:29" x14ac:dyDescent="0.25">
      <c r="A65" s="1" t="s">
        <v>81</v>
      </c>
      <c r="B65" s="23">
        <v>43435</v>
      </c>
      <c r="C65" s="67">
        <v>12</v>
      </c>
      <c r="D65">
        <v>32.4</v>
      </c>
      <c r="E65">
        <v>0</v>
      </c>
      <c r="F65" s="1">
        <v>0.84</v>
      </c>
      <c r="G65">
        <v>4563687.1752279997</v>
      </c>
      <c r="H65">
        <v>2962892.0556859998</v>
      </c>
      <c r="I65" s="5">
        <v>1769312.5776257832</v>
      </c>
      <c r="J65" s="5">
        <v>3901815.0772708543</v>
      </c>
      <c r="K65" s="5">
        <v>1913639.7590575765</v>
      </c>
      <c r="L65" s="1">
        <f t="shared" si="4"/>
        <v>1.0999999999999979</v>
      </c>
      <c r="M65" s="1">
        <f t="shared" si="4"/>
        <v>-0.25483870967741934</v>
      </c>
      <c r="N65" s="8">
        <f t="shared" si="17"/>
        <v>115870.40299999993</v>
      </c>
      <c r="O65" s="8">
        <f t="shared" si="17"/>
        <v>4659.5736116774187</v>
      </c>
      <c r="P65" s="70">
        <f t="shared" si="18"/>
        <v>4.6313671749347647E-2</v>
      </c>
      <c r="Q65" s="70">
        <f t="shared" si="18"/>
        <v>1.8624424974438931E-3</v>
      </c>
      <c r="R65" s="1">
        <f>VLOOKUP(C65,Sheet6!$C$44:$D$55,2,FALSE)</f>
        <v>0.83597128708074342</v>
      </c>
      <c r="S65" s="5">
        <f t="shared" si="7"/>
        <v>96864.32993047437</v>
      </c>
      <c r="T65" s="5">
        <f t="shared" si="7"/>
        <v>3895.2697494014401</v>
      </c>
      <c r="U65" s="5">
        <f t="shared" si="8"/>
        <v>100759.59967987581</v>
      </c>
      <c r="V65" s="70">
        <f t="shared" si="19"/>
        <v>3.8716899781737216E-2</v>
      </c>
      <c r="W65" s="70">
        <f t="shared" si="19"/>
        <v>1.5569484517020456E-3</v>
      </c>
      <c r="X65" s="70">
        <f t="shared" si="10"/>
        <v>4.0273848233439262E-2</v>
      </c>
      <c r="Y65" s="19">
        <f t="shared" si="12"/>
        <v>-37723.670396414527</v>
      </c>
      <c r="Z65" s="19">
        <f t="shared" si="12"/>
        <v>3895.2697494014401</v>
      </c>
      <c r="AA65" s="19">
        <f t="shared" si="12"/>
        <v>-33828.400647013084</v>
      </c>
      <c r="AB65" s="72">
        <f t="shared" si="13"/>
        <v>-3</v>
      </c>
      <c r="AC65" s="6">
        <f t="shared" si="13"/>
        <v>0</v>
      </c>
    </row>
    <row r="66" spans="1:29" x14ac:dyDescent="0.25">
      <c r="A66" s="1" t="s">
        <v>81</v>
      </c>
      <c r="B66" s="23">
        <v>43466</v>
      </c>
      <c r="C66" s="67">
        <v>1</v>
      </c>
      <c r="D66">
        <v>31.4</v>
      </c>
      <c r="E66">
        <v>0</v>
      </c>
      <c r="F66" s="1">
        <v>0.73</v>
      </c>
      <c r="G66">
        <v>4067767.4768010001</v>
      </c>
      <c r="H66">
        <v>3030822.7024770002</v>
      </c>
      <c r="I66" s="5">
        <v>1578314.0347215994</v>
      </c>
      <c r="J66" s="5">
        <v>3674538.5422364832</v>
      </c>
      <c r="K66" s="5">
        <v>1697444.1270504158</v>
      </c>
      <c r="L66" s="1">
        <f t="shared" si="4"/>
        <v>-0.60000000000000142</v>
      </c>
      <c r="M66" s="1">
        <f t="shared" si="4"/>
        <v>0</v>
      </c>
      <c r="N66" s="8">
        <f t="shared" si="17"/>
        <v>-63202.038000000175</v>
      </c>
      <c r="O66" s="8">
        <f t="shared" si="17"/>
        <v>0</v>
      </c>
      <c r="P66" s="70">
        <f t="shared" si="18"/>
        <v>-2.3529904304777603E-2</v>
      </c>
      <c r="Q66" s="70">
        <f t="shared" si="18"/>
        <v>0</v>
      </c>
      <c r="R66" s="1">
        <f>VLOOKUP(C66,Sheet6!$C$44:$D$55,2,FALSE)</f>
        <v>0.71232425039198211</v>
      </c>
      <c r="S66" s="5">
        <f t="shared" si="7"/>
        <v>-45020.344341595694</v>
      </c>
      <c r="T66" s="5">
        <f t="shared" si="7"/>
        <v>0</v>
      </c>
      <c r="U66" s="5">
        <f t="shared" si="8"/>
        <v>-45020.344341595694</v>
      </c>
      <c r="V66" s="70">
        <f t="shared" si="19"/>
        <v>-1.676092144569578E-2</v>
      </c>
      <c r="W66" s="70">
        <f t="shared" si="19"/>
        <v>0</v>
      </c>
      <c r="X66" s="70">
        <f t="shared" si="10"/>
        <v>-1.676092144569578E-2</v>
      </c>
      <c r="Y66" s="19">
        <f t="shared" si="12"/>
        <v>-141884.67427207006</v>
      </c>
      <c r="Z66" s="19">
        <f t="shared" si="12"/>
        <v>-3895.2697494014401</v>
      </c>
      <c r="AA66" s="19">
        <f t="shared" si="12"/>
        <v>-145779.94402147151</v>
      </c>
      <c r="AB66" s="72">
        <f t="shared" si="13"/>
        <v>-1</v>
      </c>
      <c r="AC66" s="6">
        <f t="shared" si="13"/>
        <v>0</v>
      </c>
    </row>
    <row r="67" spans="1:29" ht="15" customHeight="1" x14ac:dyDescent="0.25">
      <c r="A67" s="1" t="s">
        <v>81</v>
      </c>
      <c r="B67" s="23">
        <v>43497</v>
      </c>
      <c r="C67" s="67">
        <v>2</v>
      </c>
      <c r="D67">
        <v>31.6</v>
      </c>
      <c r="E67">
        <v>0</v>
      </c>
      <c r="F67" s="1">
        <v>0.72</v>
      </c>
      <c r="G67">
        <v>5166149.1822319999</v>
      </c>
      <c r="H67">
        <v>2747491.429796</v>
      </c>
      <c r="I67" s="5">
        <v>1582881.9702804689</v>
      </c>
      <c r="J67" s="5">
        <v>3834795.5789132412</v>
      </c>
      <c r="K67" s="5">
        <v>1590522.6892797388</v>
      </c>
      <c r="L67" s="1">
        <f t="shared" si="4"/>
        <v>-1.6999999999999957</v>
      </c>
      <c r="M67" s="1">
        <f t="shared" si="4"/>
        <v>0</v>
      </c>
      <c r="N67" s="8">
        <f t="shared" ref="N67:O82" si="20">D$3*D67-D$3*D55</f>
        <v>-179072.44099999964</v>
      </c>
      <c r="O67" s="8">
        <f t="shared" si="20"/>
        <v>0</v>
      </c>
      <c r="P67" s="70">
        <f t="shared" ref="P67:Q82" si="21">N67/$H55</f>
        <v>-7.5416452968715561E-2</v>
      </c>
      <c r="Q67" s="70">
        <f t="shared" si="21"/>
        <v>0</v>
      </c>
      <c r="R67" s="1">
        <f>VLOOKUP(C67,Sheet6!$C$44:$D$55,2,FALSE)</f>
        <v>0.71996082760841851</v>
      </c>
      <c r="S67" s="5">
        <f t="shared" si="7"/>
        <v>-128925.14282421944</v>
      </c>
      <c r="T67" s="5">
        <f t="shared" si="7"/>
        <v>0</v>
      </c>
      <c r="U67" s="5">
        <f t="shared" si="8"/>
        <v>-128925.14282421944</v>
      </c>
      <c r="V67" s="70">
        <f t="shared" ref="V67:W82" si="22">S67/$H55</f>
        <v>-5.4296891894647828E-2</v>
      </c>
      <c r="W67" s="70">
        <f t="shared" si="22"/>
        <v>0</v>
      </c>
      <c r="X67" s="70">
        <f t="shared" si="10"/>
        <v>-5.4296891894647828E-2</v>
      </c>
      <c r="Y67" s="19">
        <f t="shared" si="12"/>
        <v>-83904.798482623737</v>
      </c>
      <c r="Z67" s="19">
        <f t="shared" si="12"/>
        <v>0</v>
      </c>
      <c r="AA67" s="19">
        <f t="shared" si="12"/>
        <v>-83904.798482623737</v>
      </c>
      <c r="AB67" s="72">
        <f t="shared" si="13"/>
        <v>0.20000000000000284</v>
      </c>
      <c r="AC67" s="6">
        <f t="shared" si="13"/>
        <v>0</v>
      </c>
    </row>
    <row r="68" spans="1:29" ht="15" customHeight="1" x14ac:dyDescent="0.25">
      <c r="A68" s="1" t="s">
        <v>81</v>
      </c>
      <c r="B68" s="23">
        <v>43525</v>
      </c>
      <c r="C68" s="67">
        <v>3</v>
      </c>
      <c r="D68">
        <v>32.6</v>
      </c>
      <c r="E68">
        <v>0</v>
      </c>
      <c r="F68" s="1">
        <v>0.97</v>
      </c>
      <c r="G68">
        <v>6006683.7420319999</v>
      </c>
      <c r="H68">
        <v>3450125.447133</v>
      </c>
      <c r="I68" s="5">
        <v>2102170.3908225349</v>
      </c>
      <c r="J68" s="5">
        <v>4760155.0503835697</v>
      </c>
      <c r="K68" s="5">
        <v>2105629.7529571615</v>
      </c>
      <c r="L68" s="1">
        <f t="shared" si="4"/>
        <v>-1.2999999999999972</v>
      </c>
      <c r="M68" s="1">
        <f t="shared" si="4"/>
        <v>0</v>
      </c>
      <c r="N68" s="8">
        <f t="shared" si="20"/>
        <v>-136937.74899999984</v>
      </c>
      <c r="O68" s="8">
        <f t="shared" si="20"/>
        <v>0</v>
      </c>
      <c r="P68" s="70">
        <f t="shared" si="21"/>
        <v>-4.1284054980940857E-2</v>
      </c>
      <c r="Q68" s="70">
        <f t="shared" si="21"/>
        <v>0</v>
      </c>
      <c r="R68" s="1">
        <f>VLOOKUP(C68,Sheet6!$C$44:$D$55,2,FALSE)</f>
        <v>0.95766618368528833</v>
      </c>
      <c r="S68" s="5">
        <f t="shared" si="7"/>
        <v>-131140.65148728376</v>
      </c>
      <c r="T68" s="5">
        <f t="shared" si="7"/>
        <v>0</v>
      </c>
      <c r="U68" s="5">
        <f t="shared" si="8"/>
        <v>-131140.65148728376</v>
      </c>
      <c r="V68" s="70">
        <f t="shared" si="22"/>
        <v>-3.9536343380651248E-2</v>
      </c>
      <c r="W68" s="70">
        <f t="shared" si="22"/>
        <v>0</v>
      </c>
      <c r="X68" s="70">
        <f t="shared" si="10"/>
        <v>-3.9536343380651248E-2</v>
      </c>
      <c r="Y68" s="19">
        <f t="shared" si="12"/>
        <v>-2215.50866306432</v>
      </c>
      <c r="Z68" s="19">
        <f t="shared" si="12"/>
        <v>0</v>
      </c>
      <c r="AA68" s="19">
        <f t="shared" si="12"/>
        <v>-2215.50866306432</v>
      </c>
      <c r="AB68" s="72">
        <f t="shared" si="13"/>
        <v>1</v>
      </c>
      <c r="AC68" s="6">
        <f t="shared" si="13"/>
        <v>0</v>
      </c>
    </row>
    <row r="69" spans="1:29" ht="15" customHeight="1" x14ac:dyDescent="0.25">
      <c r="A69" s="1" t="s">
        <v>81</v>
      </c>
      <c r="B69" s="23">
        <v>43556</v>
      </c>
      <c r="C69" s="67">
        <v>4</v>
      </c>
      <c r="D69">
        <v>34</v>
      </c>
      <c r="E69">
        <v>0</v>
      </c>
      <c r="F69" s="1">
        <v>1.1499999999999999</v>
      </c>
      <c r="G69">
        <v>6773926.6924520005</v>
      </c>
      <c r="H69">
        <v>4071941.6886189999</v>
      </c>
      <c r="I69" s="5">
        <v>2651973.2876497824</v>
      </c>
      <c r="J69" s="5">
        <v>5801236.0523108672</v>
      </c>
      <c r="K69" s="5">
        <v>2625279.9491317985</v>
      </c>
      <c r="L69" s="1">
        <f t="shared" si="4"/>
        <v>0</v>
      </c>
      <c r="M69" s="1">
        <f t="shared" si="4"/>
        <v>0</v>
      </c>
      <c r="N69" s="8">
        <f t="shared" si="20"/>
        <v>0</v>
      </c>
      <c r="O69" s="8">
        <f t="shared" si="20"/>
        <v>0</v>
      </c>
      <c r="P69" s="70">
        <f t="shared" si="21"/>
        <v>0</v>
      </c>
      <c r="Q69" s="70">
        <f t="shared" si="21"/>
        <v>0</v>
      </c>
      <c r="R69" s="1">
        <f>VLOOKUP(C69,Sheet6!$C$44:$D$55,2,FALSE)</f>
        <v>1.1303975823179111</v>
      </c>
      <c r="S69" s="5">
        <f t="shared" si="7"/>
        <v>0</v>
      </c>
      <c r="T69" s="5">
        <f t="shared" si="7"/>
        <v>0</v>
      </c>
      <c r="U69" s="5">
        <f t="shared" si="8"/>
        <v>0</v>
      </c>
      <c r="V69" s="70">
        <f t="shared" si="22"/>
        <v>0</v>
      </c>
      <c r="W69" s="70">
        <f t="shared" si="22"/>
        <v>0</v>
      </c>
      <c r="X69" s="70">
        <f t="shared" si="10"/>
        <v>0</v>
      </c>
      <c r="Y69" s="19">
        <f t="shared" si="12"/>
        <v>131140.65148728376</v>
      </c>
      <c r="Z69" s="19">
        <f t="shared" si="12"/>
        <v>0</v>
      </c>
      <c r="AA69" s="19">
        <f t="shared" si="12"/>
        <v>131140.65148728376</v>
      </c>
      <c r="AB69" s="72">
        <f t="shared" si="13"/>
        <v>1.3999999999999986</v>
      </c>
      <c r="AC69" s="6">
        <f t="shared" si="13"/>
        <v>0</v>
      </c>
    </row>
    <row r="70" spans="1:29" ht="15" customHeight="1" x14ac:dyDescent="0.25">
      <c r="A70" s="1" t="s">
        <v>81</v>
      </c>
      <c r="B70" s="23">
        <v>43586</v>
      </c>
      <c r="C70" s="67">
        <v>5</v>
      </c>
      <c r="D70">
        <v>33.799999999999997</v>
      </c>
      <c r="E70">
        <v>0</v>
      </c>
      <c r="F70" s="1">
        <v>1.4</v>
      </c>
      <c r="G70">
        <v>6479495.8211300001</v>
      </c>
      <c r="H70">
        <v>4569193.096566</v>
      </c>
      <c r="I70" s="5">
        <v>2962289.4851019569</v>
      </c>
      <c r="J70" s="5">
        <v>6138258.7854228178</v>
      </c>
      <c r="K70" s="5">
        <v>2935351.6401986172</v>
      </c>
      <c r="L70" s="1">
        <f t="shared" si="4"/>
        <v>-0.60000000000000142</v>
      </c>
      <c r="M70" s="1">
        <f t="shared" si="4"/>
        <v>0</v>
      </c>
      <c r="N70" s="8">
        <f t="shared" si="20"/>
        <v>-63202.038000000175</v>
      </c>
      <c r="O70" s="8">
        <f t="shared" si="20"/>
        <v>0</v>
      </c>
      <c r="P70" s="70">
        <f t="shared" si="21"/>
        <v>-1.4766195372264602E-2</v>
      </c>
      <c r="Q70" s="70">
        <f t="shared" si="21"/>
        <v>0</v>
      </c>
      <c r="R70" s="1">
        <f>VLOOKUP(C70,Sheet6!$C$44:$D$55,2,FALSE)</f>
        <v>1.4063699516826551</v>
      </c>
      <c r="S70" s="5">
        <f t="shared" si="7"/>
        <v>-88885.447128305575</v>
      </c>
      <c r="T70" s="5">
        <f t="shared" si="7"/>
        <v>0</v>
      </c>
      <c r="U70" s="5">
        <f t="shared" si="8"/>
        <v>-88885.447128305575</v>
      </c>
      <c r="V70" s="70">
        <f t="shared" si="22"/>
        <v>-2.0766733472228412E-2</v>
      </c>
      <c r="W70" s="70">
        <f t="shared" si="22"/>
        <v>0</v>
      </c>
      <c r="X70" s="70">
        <f t="shared" si="10"/>
        <v>-2.0766733472228412E-2</v>
      </c>
      <c r="Y70" s="19">
        <f t="shared" si="12"/>
        <v>-88885.447128305575</v>
      </c>
      <c r="Z70" s="19">
        <f t="shared" si="12"/>
        <v>0</v>
      </c>
      <c r="AA70" s="19">
        <f t="shared" si="12"/>
        <v>-88885.447128305575</v>
      </c>
      <c r="AB70" s="72">
        <f t="shared" si="13"/>
        <v>-0.20000000000000284</v>
      </c>
      <c r="AC70" s="6">
        <f t="shared" si="13"/>
        <v>0</v>
      </c>
    </row>
    <row r="71" spans="1:29" ht="15" customHeight="1" x14ac:dyDescent="0.25">
      <c r="A71" s="1" t="s">
        <v>81</v>
      </c>
      <c r="B71" s="23">
        <v>43617</v>
      </c>
      <c r="C71" s="67">
        <v>6</v>
      </c>
      <c r="D71">
        <v>33.700000000000003</v>
      </c>
      <c r="E71">
        <v>17.233333333333334</v>
      </c>
      <c r="F71" s="1">
        <v>1.32</v>
      </c>
      <c r="G71">
        <v>4819880.5930319997</v>
      </c>
      <c r="H71">
        <v>4465465.1360419998</v>
      </c>
      <c r="I71" s="5">
        <v>2747469.6035872265</v>
      </c>
      <c r="J71" s="5">
        <v>5723325.8284244854</v>
      </c>
      <c r="K71" s="5">
        <v>2877878.225382132</v>
      </c>
      <c r="L71" s="1">
        <f t="shared" si="4"/>
        <v>1.3000000000000043</v>
      </c>
      <c r="M71" s="1">
        <f t="shared" si="4"/>
        <v>-3.6666666666666643</v>
      </c>
      <c r="N71" s="8">
        <f t="shared" si="20"/>
        <v>136937.7490000003</v>
      </c>
      <c r="O71" s="8">
        <f t="shared" si="20"/>
        <v>67042.810193333309</v>
      </c>
      <c r="P71" s="70">
        <f t="shared" si="21"/>
        <v>3.6543524146209143E-2</v>
      </c>
      <c r="Q71" s="70">
        <f t="shared" si="21"/>
        <v>1.7891199256749774E-2</v>
      </c>
      <c r="R71" s="1">
        <f>VLOOKUP(C71,Sheet6!$C$44:$D$55,2,FALSE)</f>
        <v>1.3388889849990284</v>
      </c>
      <c r="S71" s="5">
        <f t="shared" si="7"/>
        <v>183344.44376666212</v>
      </c>
      <c r="T71" s="5">
        <f t="shared" si="7"/>
        <v>89762.880091234547</v>
      </c>
      <c r="U71" s="5">
        <f t="shared" si="8"/>
        <v>273107.32385789667</v>
      </c>
      <c r="V71" s="70">
        <f t="shared" si="22"/>
        <v>4.8927721952405454E-2</v>
      </c>
      <c r="W71" s="70">
        <f t="shared" si="22"/>
        <v>2.3954329613285075E-2</v>
      </c>
      <c r="X71" s="70">
        <f t="shared" si="10"/>
        <v>7.2882051565690525E-2</v>
      </c>
      <c r="Y71" s="19">
        <f t="shared" si="12"/>
        <v>272229.89089496771</v>
      </c>
      <c r="Z71" s="19">
        <f t="shared" si="12"/>
        <v>89762.880091234547</v>
      </c>
      <c r="AA71" s="19">
        <f t="shared" si="12"/>
        <v>361992.77098620223</v>
      </c>
      <c r="AB71" s="72">
        <f t="shared" si="13"/>
        <v>-9.9999999999994316E-2</v>
      </c>
      <c r="AC71" s="6">
        <f t="shared" si="13"/>
        <v>17.233333333333334</v>
      </c>
    </row>
    <row r="72" spans="1:29" ht="15" customHeight="1" x14ac:dyDescent="0.25">
      <c r="A72" s="1" t="s">
        <v>81</v>
      </c>
      <c r="B72" s="23">
        <v>43647</v>
      </c>
      <c r="C72" s="67">
        <v>7</v>
      </c>
      <c r="D72">
        <v>31</v>
      </c>
      <c r="E72">
        <v>35.774193548387096</v>
      </c>
      <c r="F72" s="1">
        <v>1</v>
      </c>
      <c r="G72">
        <v>4272725.5196190001</v>
      </c>
      <c r="H72">
        <v>3304531.4447309999</v>
      </c>
      <c r="I72" s="5">
        <v>2394957.3626050339</v>
      </c>
      <c r="J72" s="5">
        <v>2522636.4051493993</v>
      </c>
      <c r="K72" s="69">
        <v>2522636.4051493993</v>
      </c>
      <c r="L72" s="1">
        <f t="shared" si="4"/>
        <v>0.89999999999999858</v>
      </c>
      <c r="M72" s="1">
        <f t="shared" si="4"/>
        <v>1.1612903225806477</v>
      </c>
      <c r="N72" s="8">
        <f t="shared" si="20"/>
        <v>94803.05700000003</v>
      </c>
      <c r="O72" s="8">
        <f t="shared" si="20"/>
        <v>-21233.500002580695</v>
      </c>
      <c r="P72" s="70">
        <f t="shared" si="21"/>
        <v>3.3125717606419351E-2</v>
      </c>
      <c r="Q72" s="70">
        <f t="shared" si="21"/>
        <v>-7.4193274683261789E-3</v>
      </c>
      <c r="R72" s="1">
        <f>VLOOKUP(C72,Sheet6!$C$44:$D$55,2,FALSE)</f>
        <v>1.0535621782624129</v>
      </c>
      <c r="S72" s="5">
        <f t="shared" si="7"/>
        <v>99880.915238855727</v>
      </c>
      <c r="T72" s="5">
        <f t="shared" si="7"/>
        <v>-22370.812514853867</v>
      </c>
      <c r="U72" s="5">
        <f t="shared" si="8"/>
        <v>77510.102724001859</v>
      </c>
      <c r="V72" s="70">
        <f t="shared" si="22"/>
        <v>3.4900003197924738E-2</v>
      </c>
      <c r="W72" s="70">
        <f t="shared" si="22"/>
        <v>-7.8167228087718827E-3</v>
      </c>
      <c r="X72" s="70">
        <f t="shared" si="10"/>
        <v>2.7083280389152857E-2</v>
      </c>
      <c r="Y72" s="19">
        <f t="shared" si="12"/>
        <v>-83463.528527806397</v>
      </c>
      <c r="Z72" s="19">
        <f t="shared" si="12"/>
        <v>-112133.69260608841</v>
      </c>
      <c r="AA72" s="19">
        <f t="shared" si="12"/>
        <v>-195597.22113389481</v>
      </c>
      <c r="AB72" s="72">
        <f t="shared" si="13"/>
        <v>-2.7000000000000028</v>
      </c>
      <c r="AC72" s="6">
        <f t="shared" si="13"/>
        <v>18.540860215053762</v>
      </c>
    </row>
    <row r="73" spans="1:29" ht="15" customHeight="1" x14ac:dyDescent="0.25">
      <c r="A73" s="1" t="s">
        <v>81</v>
      </c>
      <c r="B73" s="23">
        <v>43678</v>
      </c>
      <c r="C73" s="67">
        <v>8</v>
      </c>
      <c r="D73">
        <v>30.6</v>
      </c>
      <c r="E73">
        <v>12</v>
      </c>
      <c r="F73" s="1">
        <v>0.88</v>
      </c>
      <c r="G73">
        <v>4126293.2129299999</v>
      </c>
      <c r="H73">
        <v>2902535.292072</v>
      </c>
      <c r="I73" s="5">
        <v>1935967.7261523264</v>
      </c>
      <c r="J73" s="5">
        <v>2098048.0969814081</v>
      </c>
      <c r="K73" s="69">
        <v>2098048.0969814081</v>
      </c>
      <c r="L73" s="1">
        <f t="shared" si="4"/>
        <v>0.60000000000000142</v>
      </c>
      <c r="M73" s="1">
        <f t="shared" si="4"/>
        <v>4.387096774193548</v>
      </c>
      <c r="N73" s="8">
        <f t="shared" si="20"/>
        <v>63202.038000000175</v>
      </c>
      <c r="O73" s="8">
        <f t="shared" si="20"/>
        <v>-80215.444454193523</v>
      </c>
      <c r="P73" s="70">
        <f t="shared" si="21"/>
        <v>2.379534427550719E-2</v>
      </c>
      <c r="Q73" s="70">
        <f t="shared" si="21"/>
        <v>-3.0200831767487522E-2</v>
      </c>
      <c r="R73" s="1">
        <f>VLOOKUP(C73,Sheet6!$C$44:$D$55,2,FALSE)</f>
        <v>0.90405502613260513</v>
      </c>
      <c r="S73" s="5">
        <f t="shared" si="7"/>
        <v>57138.120115724058</v>
      </c>
      <c r="T73" s="5">
        <f t="shared" si="7"/>
        <v>-72519.175732274467</v>
      </c>
      <c r="U73" s="5">
        <f t="shared" si="8"/>
        <v>-15381.055616550409</v>
      </c>
      <c r="V73" s="70">
        <f t="shared" si="22"/>
        <v>2.1512300590827989E-2</v>
      </c>
      <c r="W73" s="70">
        <f t="shared" si="22"/>
        <v>-2.7303213752782347E-2</v>
      </c>
      <c r="X73" s="70">
        <f t="shared" si="10"/>
        <v>-5.7909131619543579E-3</v>
      </c>
      <c r="Y73" s="19">
        <f t="shared" si="12"/>
        <v>-42742.795123131669</v>
      </c>
      <c r="Z73" s="19">
        <f t="shared" si="12"/>
        <v>-50148.3632174206</v>
      </c>
      <c r="AA73" s="19">
        <f t="shared" si="12"/>
        <v>-92891.158340552269</v>
      </c>
      <c r="AB73" s="72">
        <f t="shared" si="13"/>
        <v>-0.39999999999999858</v>
      </c>
      <c r="AC73" s="6">
        <f t="shared" si="13"/>
        <v>-23.774193548387096</v>
      </c>
    </row>
    <row r="74" spans="1:29" ht="15" customHeight="1" x14ac:dyDescent="0.25">
      <c r="A74" s="1" t="s">
        <v>81</v>
      </c>
      <c r="B74" s="23">
        <v>43709</v>
      </c>
      <c r="C74" s="67">
        <v>9</v>
      </c>
      <c r="D74">
        <v>30.6</v>
      </c>
      <c r="E74" s="80">
        <v>37.166666666666664</v>
      </c>
      <c r="F74" s="1">
        <v>0.88</v>
      </c>
      <c r="G74">
        <v>4828215.9607950002</v>
      </c>
      <c r="H74">
        <v>2789107.0466629998</v>
      </c>
      <c r="I74" s="5">
        <v>1903580.7210871594</v>
      </c>
      <c r="J74" s="5">
        <v>2036898.7076921891</v>
      </c>
      <c r="K74" s="69">
        <v>2036898.7076921891</v>
      </c>
      <c r="L74" s="1">
        <f t="shared" si="4"/>
        <v>-1.0999999999999979</v>
      </c>
      <c r="M74" s="1">
        <f t="shared" si="4"/>
        <v>35.199999999999996</v>
      </c>
      <c r="N74" s="8">
        <f t="shared" si="20"/>
        <v>-115870.40299999993</v>
      </c>
      <c r="O74" s="8">
        <f t="shared" si="20"/>
        <v>-643610.97785599995</v>
      </c>
      <c r="P74" s="70">
        <f t="shared" si="21"/>
        <v>-4.2749122786709774E-2</v>
      </c>
      <c r="Q74" s="70">
        <f t="shared" si="21"/>
        <v>-0.23745325818225127</v>
      </c>
      <c r="R74" s="1">
        <f>VLOOKUP(C74,Sheet6!$C$44:$D$55,2,FALSE)</f>
        <v>0.88699702670525249</v>
      </c>
      <c r="S74" s="5">
        <f t="shared" si="7"/>
        <v>-102776.70294413931</v>
      </c>
      <c r="T74" s="5">
        <f t="shared" si="7"/>
        <v>-570881.02371313202</v>
      </c>
      <c r="U74" s="5">
        <f t="shared" si="8"/>
        <v>-673657.72665727139</v>
      </c>
      <c r="V74" s="70">
        <f t="shared" si="22"/>
        <v>-3.7918344806069329E-2</v>
      </c>
      <c r="W74" s="70">
        <f t="shared" si="22"/>
        <v>-0.21062033398913155</v>
      </c>
      <c r="X74" s="70">
        <f t="shared" si="10"/>
        <v>-0.24853867879520086</v>
      </c>
      <c r="Y74" s="19">
        <f t="shared" si="12"/>
        <v>-159914.82305986335</v>
      </c>
      <c r="Z74" s="19">
        <f t="shared" si="12"/>
        <v>-498361.84798085754</v>
      </c>
      <c r="AA74" s="19">
        <f t="shared" si="12"/>
        <v>-658276.671040721</v>
      </c>
      <c r="AB74" s="72">
        <f t="shared" si="13"/>
        <v>0</v>
      </c>
      <c r="AC74" s="6">
        <f t="shared" si="13"/>
        <v>25.166666666666664</v>
      </c>
    </row>
    <row r="75" spans="1:29" ht="15" customHeight="1" x14ac:dyDescent="0.25">
      <c r="A75" s="1" t="s">
        <v>81</v>
      </c>
      <c r="B75" s="23">
        <v>43739</v>
      </c>
      <c r="C75" s="67">
        <v>10</v>
      </c>
      <c r="D75">
        <v>33</v>
      </c>
      <c r="E75" s="80">
        <v>2.2903225806451615</v>
      </c>
      <c r="F75" s="1">
        <v>0.98</v>
      </c>
      <c r="G75">
        <v>5036110.7763630003</v>
      </c>
      <c r="H75">
        <v>3256216.0804599999</v>
      </c>
      <c r="I75" s="5">
        <v>2279537.7808905756</v>
      </c>
      <c r="J75" s="5">
        <v>2248982.1553809885</v>
      </c>
      <c r="K75" s="69">
        <v>2248982.1553809885</v>
      </c>
      <c r="L75" s="1">
        <f t="shared" si="4"/>
        <v>-3</v>
      </c>
      <c r="M75" s="1">
        <f t="shared" si="4"/>
        <v>2.1580645161290324</v>
      </c>
      <c r="N75" s="8">
        <f t="shared" si="20"/>
        <v>-316010.18999999994</v>
      </c>
      <c r="O75" s="8">
        <f t="shared" si="20"/>
        <v>-39458.920838129037</v>
      </c>
      <c r="P75" s="70">
        <f t="shared" si="21"/>
        <v>-0.10217113216496516</v>
      </c>
      <c r="Q75" s="70">
        <f t="shared" si="21"/>
        <v>-1.2757698149035575E-2</v>
      </c>
      <c r="R75" s="1">
        <f>VLOOKUP(C75,Sheet6!$C$44:$D$55,2,FALSE)</f>
        <v>0.98906255216425665</v>
      </c>
      <c r="S75" s="5">
        <f t="shared" si="7"/>
        <v>-312553.84503131162</v>
      </c>
      <c r="T75" s="5">
        <f t="shared" si="7"/>
        <v>-39027.340949807272</v>
      </c>
      <c r="U75" s="5">
        <f t="shared" si="8"/>
        <v>-351581.18598111888</v>
      </c>
      <c r="V75" s="70">
        <f t="shared" si="22"/>
        <v>-0.10105364073659202</v>
      </c>
      <c r="W75" s="70">
        <f t="shared" si="22"/>
        <v>-1.2618161491026339E-2</v>
      </c>
      <c r="X75" s="70">
        <f t="shared" si="10"/>
        <v>-0.11367180222761836</v>
      </c>
      <c r="Y75" s="19">
        <f t="shared" si="12"/>
        <v>-209777.14208717231</v>
      </c>
      <c r="Z75" s="19">
        <f t="shared" si="12"/>
        <v>531853.6827633247</v>
      </c>
      <c r="AA75" s="19">
        <f t="shared" si="12"/>
        <v>322076.54067615251</v>
      </c>
      <c r="AB75" s="72">
        <f t="shared" si="13"/>
        <v>2.3999999999999986</v>
      </c>
      <c r="AC75" s="6">
        <f t="shared" si="13"/>
        <v>-34.876344086021504</v>
      </c>
    </row>
    <row r="76" spans="1:29" ht="15" customHeight="1" x14ac:dyDescent="0.25">
      <c r="A76" s="1" t="s">
        <v>81</v>
      </c>
      <c r="B76" s="23">
        <v>43770</v>
      </c>
      <c r="C76" s="67">
        <v>11</v>
      </c>
      <c r="D76">
        <v>33.799999999999997</v>
      </c>
      <c r="E76">
        <v>3.6333333333333333</v>
      </c>
      <c r="F76" s="1">
        <v>1.04</v>
      </c>
      <c r="G76">
        <v>5299756.6181680001</v>
      </c>
      <c r="H76">
        <v>3403699.5972290002</v>
      </c>
      <c r="I76" s="5">
        <v>2254926.831512576</v>
      </c>
      <c r="J76" s="5">
        <v>2328055.8179133153</v>
      </c>
      <c r="K76" s="69">
        <v>2328055.8179133153</v>
      </c>
      <c r="L76" s="1">
        <f t="shared" si="4"/>
        <v>-1.6000000000000014</v>
      </c>
      <c r="M76" s="1">
        <f t="shared" si="4"/>
        <v>3.6333333333333333</v>
      </c>
      <c r="N76" s="8">
        <f t="shared" si="20"/>
        <v>-168538.76800000016</v>
      </c>
      <c r="O76" s="8">
        <f t="shared" si="20"/>
        <v>-66433.330100666673</v>
      </c>
      <c r="P76" s="70">
        <f t="shared" si="21"/>
        <v>-5.4154274048276121E-2</v>
      </c>
      <c r="Q76" s="70">
        <f t="shared" si="21"/>
        <v>-2.1346119987130145E-2</v>
      </c>
      <c r="R76" s="1">
        <f>VLOOKUP(C76,Sheet6!$C$44:$D$55,2,FALSE)</f>
        <v>1.0647441489694487</v>
      </c>
      <c r="S76" s="5">
        <f t="shared" si="7"/>
        <v>-179450.66710251951</v>
      </c>
      <c r="T76" s="5">
        <f t="shared" si="7"/>
        <v>-70734.499521240796</v>
      </c>
      <c r="U76" s="5">
        <f t="shared" si="8"/>
        <v>-250185.16662376031</v>
      </c>
      <c r="V76" s="70">
        <f t="shared" si="22"/>
        <v>-5.7660446434590056E-2</v>
      </c>
      <c r="W76" s="70">
        <f t="shared" si="22"/>
        <v>-2.2728156359496626E-2</v>
      </c>
      <c r="X76" s="70">
        <f t="shared" si="10"/>
        <v>-8.0388602794086689E-2</v>
      </c>
      <c r="Y76" s="19">
        <f t="shared" si="12"/>
        <v>133103.17792879211</v>
      </c>
      <c r="Z76" s="19">
        <f t="shared" si="12"/>
        <v>-31707.158571433523</v>
      </c>
      <c r="AA76" s="19">
        <f t="shared" si="12"/>
        <v>101396.01935735857</v>
      </c>
      <c r="AB76" s="72">
        <f t="shared" si="13"/>
        <v>0.79999999999999716</v>
      </c>
      <c r="AC76" s="6">
        <f t="shared" si="13"/>
        <v>1.3430107526881718</v>
      </c>
    </row>
    <row r="77" spans="1:29" ht="15" customHeight="1" x14ac:dyDescent="0.25">
      <c r="A77" s="1" t="s">
        <v>81</v>
      </c>
      <c r="B77" s="23">
        <v>43800</v>
      </c>
      <c r="C77" s="67">
        <v>12</v>
      </c>
      <c r="D77" s="81">
        <v>32.6</v>
      </c>
      <c r="E77" s="81">
        <v>3.2258064516129031E-2</v>
      </c>
      <c r="F77" s="1">
        <v>0.84</v>
      </c>
      <c r="G77">
        <v>5343144.4133405304</v>
      </c>
      <c r="H77">
        <v>3520219.567876</v>
      </c>
      <c r="I77" s="5">
        <v>1863628.4603283936</v>
      </c>
      <c r="J77" s="5">
        <v>1971683.4908966296</v>
      </c>
      <c r="K77" s="69">
        <v>1971683.4908966296</v>
      </c>
      <c r="L77" s="1">
        <f t="shared" si="4"/>
        <v>0.20000000000000284</v>
      </c>
      <c r="M77" s="1">
        <f t="shared" si="4"/>
        <v>3.2258064516129031E-2</v>
      </c>
      <c r="N77" s="8">
        <f t="shared" si="20"/>
        <v>21067.346000000369</v>
      </c>
      <c r="O77" s="8">
        <f t="shared" si="20"/>
        <v>-589.81944451612901</v>
      </c>
      <c r="P77" s="70">
        <f t="shared" si="21"/>
        <v>7.1103994354335788E-3</v>
      </c>
      <c r="Q77" s="70">
        <f t="shared" si="21"/>
        <v>-1.9906882648128329E-4</v>
      </c>
      <c r="R77" s="1">
        <f>VLOOKUP(C77,Sheet6!$C$44:$D$55,2,FALSE)</f>
        <v>0.83597128708074342</v>
      </c>
      <c r="S77" s="5">
        <f t="shared" si="7"/>
        <v>17611.696350995659</v>
      </c>
      <c r="T77" s="5">
        <f t="shared" si="7"/>
        <v>-493.07212017739749</v>
      </c>
      <c r="U77" s="5">
        <f t="shared" si="8"/>
        <v>17118.624230818263</v>
      </c>
      <c r="V77" s="70">
        <f t="shared" si="22"/>
        <v>5.9440897676975996E-3</v>
      </c>
      <c r="W77" s="70">
        <f t="shared" si="22"/>
        <v>-1.6641582309121156E-4</v>
      </c>
      <c r="X77" s="70">
        <f t="shared" si="10"/>
        <v>5.7776739446063884E-3</v>
      </c>
      <c r="Y77" s="19">
        <f t="shared" si="12"/>
        <v>197062.36345351517</v>
      </c>
      <c r="Z77" s="19">
        <f t="shared" si="12"/>
        <v>70241.427401063396</v>
      </c>
      <c r="AA77" s="19">
        <f t="shared" si="12"/>
        <v>267303.79085457855</v>
      </c>
      <c r="AB77" s="72">
        <f t="shared" si="13"/>
        <v>-1.1999999999999957</v>
      </c>
      <c r="AC77" s="6">
        <f t="shared" si="13"/>
        <v>-3.6010752688172043</v>
      </c>
    </row>
    <row r="78" spans="1:29" ht="15" customHeight="1" x14ac:dyDescent="0.25">
      <c r="A78" s="1" t="s">
        <v>81</v>
      </c>
      <c r="B78" s="23">
        <v>43831</v>
      </c>
      <c r="C78" s="67">
        <v>1</v>
      </c>
      <c r="D78" s="81">
        <v>30.6</v>
      </c>
      <c r="E78" s="81">
        <v>0</v>
      </c>
      <c r="F78" s="1">
        <v>0.73</v>
      </c>
      <c r="G78">
        <v>4661641.9231814202</v>
      </c>
      <c r="H78" s="5"/>
      <c r="I78" s="5">
        <v>1641879.3284835541</v>
      </c>
      <c r="J78" s="5">
        <v>1823102.9128278012</v>
      </c>
      <c r="K78" s="69">
        <v>1823102.9128278012</v>
      </c>
      <c r="L78" s="1">
        <f t="shared" si="4"/>
        <v>-0.79999999999999716</v>
      </c>
      <c r="M78" s="1">
        <f t="shared" si="4"/>
        <v>0</v>
      </c>
      <c r="N78" s="8">
        <f t="shared" si="20"/>
        <v>-84269.383999999613</v>
      </c>
      <c r="O78" s="8">
        <f t="shared" si="20"/>
        <v>0</v>
      </c>
      <c r="P78" s="70">
        <f t="shared" si="21"/>
        <v>-2.7804128539465137E-2</v>
      </c>
      <c r="Q78" s="70">
        <f t="shared" si="21"/>
        <v>0</v>
      </c>
      <c r="R78" s="1">
        <f>VLOOKUP(C78,Sheet6!$C$44:$D$55,2,FALSE)</f>
        <v>0.71232425039198211</v>
      </c>
      <c r="S78" s="5">
        <f t="shared" si="7"/>
        <v>-60027.125788793812</v>
      </c>
      <c r="T78" s="5">
        <f t="shared" si="7"/>
        <v>0</v>
      </c>
      <c r="U78" s="5">
        <f t="shared" si="8"/>
        <v>-60027.125788793812</v>
      </c>
      <c r="V78" s="70">
        <f t="shared" si="22"/>
        <v>-1.9805555019676818E-2</v>
      </c>
      <c r="W78" s="70">
        <f t="shared" si="22"/>
        <v>0</v>
      </c>
      <c r="X78" s="70">
        <f t="shared" si="10"/>
        <v>-1.9805555019676818E-2</v>
      </c>
      <c r="Y78" s="19">
        <f t="shared" si="12"/>
        <v>-77638.822139789467</v>
      </c>
      <c r="Z78" s="19">
        <f t="shared" si="12"/>
        <v>493.07212017739749</v>
      </c>
      <c r="AA78" s="19">
        <f t="shared" si="12"/>
        <v>-77145.750019612082</v>
      </c>
      <c r="AB78" s="72">
        <f t="shared" si="13"/>
        <v>-2</v>
      </c>
      <c r="AC78" s="6">
        <f t="shared" si="13"/>
        <v>-3.2258064516129031E-2</v>
      </c>
    </row>
    <row r="79" spans="1:29" ht="15" customHeight="1" x14ac:dyDescent="0.25">
      <c r="A79" s="1" t="s">
        <v>81</v>
      </c>
      <c r="B79" s="23">
        <v>43862</v>
      </c>
      <c r="C79" s="67">
        <v>2</v>
      </c>
      <c r="D79" s="81">
        <v>31.7</v>
      </c>
      <c r="E79" s="81">
        <v>0</v>
      </c>
      <c r="F79" s="1">
        <v>0.72</v>
      </c>
      <c r="G79">
        <v>5576967.8485482102</v>
      </c>
      <c r="H79" s="5"/>
      <c r="I79" s="5">
        <v>1744445.6788888411</v>
      </c>
      <c r="J79" s="5">
        <v>1830486.3767763581</v>
      </c>
      <c r="K79" s="69">
        <v>1830486.3767763581</v>
      </c>
      <c r="L79" s="1">
        <f t="shared" si="4"/>
        <v>9.9999999999997868E-2</v>
      </c>
      <c r="M79" s="1">
        <f t="shared" si="4"/>
        <v>0</v>
      </c>
      <c r="N79" s="8">
        <f t="shared" si="20"/>
        <v>10533.672999999952</v>
      </c>
      <c r="O79" s="8">
        <f t="shared" si="20"/>
        <v>0</v>
      </c>
      <c r="P79" s="70">
        <f t="shared" si="21"/>
        <v>3.8339238789844277E-3</v>
      </c>
      <c r="Q79" s="70">
        <f t="shared" si="21"/>
        <v>0</v>
      </c>
      <c r="R79" s="1">
        <f>VLOOKUP(C79,Sheet6!$C$44:$D$55,2,FALSE)</f>
        <v>0.71996082760841851</v>
      </c>
      <c r="S79" s="5">
        <f t="shared" si="7"/>
        <v>7583.831930836418</v>
      </c>
      <c r="T79" s="5">
        <f t="shared" si="7"/>
        <v>0</v>
      </c>
      <c r="U79" s="5">
        <f t="shared" si="8"/>
        <v>7583.831930836418</v>
      </c>
      <c r="V79" s="70">
        <f t="shared" si="22"/>
        <v>2.7602750089013067E-3</v>
      </c>
      <c r="W79" s="70">
        <f t="shared" si="22"/>
        <v>0</v>
      </c>
      <c r="X79" s="70">
        <f t="shared" si="10"/>
        <v>2.7602750089013067E-3</v>
      </c>
      <c r="Y79" s="19">
        <f t="shared" si="12"/>
        <v>67610.957719630227</v>
      </c>
      <c r="Z79" s="19">
        <f t="shared" si="12"/>
        <v>0</v>
      </c>
      <c r="AA79" s="19">
        <f t="shared" si="12"/>
        <v>67610.957719630227</v>
      </c>
      <c r="AB79" s="72">
        <f t="shared" si="13"/>
        <v>1.0999999999999979</v>
      </c>
      <c r="AC79" s="6">
        <f t="shared" si="13"/>
        <v>0</v>
      </c>
    </row>
    <row r="80" spans="1:29" ht="15" customHeight="1" x14ac:dyDescent="0.25">
      <c r="A80" s="1" t="s">
        <v>81</v>
      </c>
      <c r="B80" s="23">
        <v>43891</v>
      </c>
      <c r="C80" s="67">
        <v>3</v>
      </c>
      <c r="D80" s="81">
        <v>33.4</v>
      </c>
      <c r="E80" s="81">
        <v>9.6774193548387094E-2</v>
      </c>
      <c r="F80" s="1">
        <v>0.97</v>
      </c>
      <c r="G80">
        <v>6275557.0481283003</v>
      </c>
      <c r="H80" s="5"/>
      <c r="I80" s="5">
        <v>2260389.0340979341</v>
      </c>
      <c r="J80" s="5">
        <v>2177495.3338940539</v>
      </c>
      <c r="K80" s="69">
        <v>2177495.3338940539</v>
      </c>
      <c r="L80" s="1">
        <f t="shared" si="4"/>
        <v>0.79999999999999716</v>
      </c>
      <c r="M80" s="1">
        <f t="shared" si="4"/>
        <v>9.6774193548387094E-2</v>
      </c>
      <c r="N80" s="8">
        <f t="shared" si="20"/>
        <v>84269.383999999613</v>
      </c>
      <c r="O80" s="8">
        <f t="shared" si="20"/>
        <v>-1769.4583335483871</v>
      </c>
      <c r="P80" s="70">
        <f t="shared" si="21"/>
        <v>2.4425020275719581E-2</v>
      </c>
      <c r="Q80" s="70">
        <f t="shared" si="21"/>
        <v>-5.1286782485511625E-4</v>
      </c>
      <c r="R80" s="1">
        <f>VLOOKUP(C80,Sheet6!$C$44:$D$55,2,FALSE)</f>
        <v>0.95766618368528833</v>
      </c>
      <c r="S80" s="5">
        <f t="shared" si="7"/>
        <v>80701.939376789727</v>
      </c>
      <c r="T80" s="5">
        <f t="shared" si="7"/>
        <v>-1694.5504094794139</v>
      </c>
      <c r="U80" s="5">
        <f t="shared" si="8"/>
        <v>79007.388967310311</v>
      </c>
      <c r="V80" s="70">
        <f t="shared" si="22"/>
        <v>2.339101595388416E-2</v>
      </c>
      <c r="W80" s="70">
        <f t="shared" si="22"/>
        <v>-4.9115617256397404E-4</v>
      </c>
      <c r="X80" s="70">
        <f t="shared" si="10"/>
        <v>2.2899859781320187E-2</v>
      </c>
      <c r="Y80" s="19">
        <f t="shared" si="12"/>
        <v>73118.107445953312</v>
      </c>
      <c r="Z80" s="19">
        <f t="shared" si="12"/>
        <v>-1694.5504094794139</v>
      </c>
      <c r="AA80" s="19">
        <f t="shared" si="12"/>
        <v>71423.557036473896</v>
      </c>
      <c r="AB80" s="72">
        <f t="shared" si="13"/>
        <v>1.6999999999999993</v>
      </c>
      <c r="AC80" s="6">
        <f t="shared" si="13"/>
        <v>9.6774193548387094E-2</v>
      </c>
    </row>
    <row r="81" spans="1:29" ht="15" customHeight="1" x14ac:dyDescent="0.25">
      <c r="A81" s="1" t="s">
        <v>81</v>
      </c>
      <c r="B81" s="23">
        <v>43922</v>
      </c>
      <c r="C81" s="67">
        <v>4</v>
      </c>
      <c r="D81" s="81">
        <v>33.799999999999997</v>
      </c>
      <c r="E81" s="81">
        <v>0</v>
      </c>
      <c r="F81" s="1">
        <v>1.1499999999999999</v>
      </c>
      <c r="G81">
        <v>6943698.4513525805</v>
      </c>
      <c r="H81" s="5"/>
      <c r="I81" s="5">
        <v>2635397.2161121112</v>
      </c>
      <c r="J81" s="5">
        <v>2578923.254860708</v>
      </c>
      <c r="K81" s="69">
        <v>2578923.254860708</v>
      </c>
      <c r="L81" s="1">
        <f t="shared" si="4"/>
        <v>-0.20000000000000284</v>
      </c>
      <c r="M81" s="1">
        <f t="shared" si="4"/>
        <v>0</v>
      </c>
      <c r="N81" s="8">
        <f t="shared" si="20"/>
        <v>-21067.346000000369</v>
      </c>
      <c r="O81" s="8">
        <f t="shared" si="20"/>
        <v>0</v>
      </c>
      <c r="P81" s="70">
        <f t="shared" si="21"/>
        <v>-5.1737838139684572E-3</v>
      </c>
      <c r="Q81" s="70">
        <f t="shared" si="21"/>
        <v>0</v>
      </c>
      <c r="R81" s="1">
        <f>VLOOKUP(C81,Sheet6!$C$44:$D$55,2,FALSE)</f>
        <v>1.1303975823179111</v>
      </c>
      <c r="S81" s="5">
        <f t="shared" si="7"/>
        <v>-23814.476984255332</v>
      </c>
      <c r="T81" s="5">
        <f t="shared" si="7"/>
        <v>0</v>
      </c>
      <c r="U81" s="5">
        <f t="shared" si="8"/>
        <v>-23814.476984255332</v>
      </c>
      <c r="V81" s="70">
        <f t="shared" si="22"/>
        <v>-5.8484327147454848E-3</v>
      </c>
      <c r="W81" s="70">
        <f t="shared" si="22"/>
        <v>0</v>
      </c>
      <c r="X81" s="70">
        <f t="shared" si="10"/>
        <v>-5.8484327147454848E-3</v>
      </c>
      <c r="Y81" s="19">
        <f t="shared" si="12"/>
        <v>-104516.41636104506</v>
      </c>
      <c r="Z81" s="19">
        <f t="shared" si="12"/>
        <v>1694.5504094794139</v>
      </c>
      <c r="AA81" s="19">
        <f t="shared" si="12"/>
        <v>-102821.86595156565</v>
      </c>
      <c r="AB81" s="72">
        <f t="shared" si="13"/>
        <v>0.39999999999999858</v>
      </c>
      <c r="AC81" s="6">
        <f t="shared" si="13"/>
        <v>-9.6774193548387094E-2</v>
      </c>
    </row>
    <row r="82" spans="1:29" ht="15" customHeight="1" x14ac:dyDescent="0.25">
      <c r="A82" s="1" t="s">
        <v>81</v>
      </c>
      <c r="B82" s="23">
        <v>43952</v>
      </c>
      <c r="C82" s="67">
        <v>5</v>
      </c>
      <c r="D82" s="81">
        <v>34.1</v>
      </c>
      <c r="E82" s="81">
        <v>1.3548387096774193</v>
      </c>
      <c r="F82" s="1">
        <v>1.4</v>
      </c>
      <c r="G82">
        <v>6584039.2111614803</v>
      </c>
      <c r="H82" s="5"/>
      <c r="I82" s="5">
        <v>3101176.7866474264</v>
      </c>
      <c r="J82" s="5">
        <v>3028362.8800498373</v>
      </c>
      <c r="K82" s="69">
        <v>3028362.8800498373</v>
      </c>
      <c r="L82" s="1">
        <f t="shared" si="4"/>
        <v>0.30000000000000426</v>
      </c>
      <c r="M82" s="1">
        <f t="shared" si="4"/>
        <v>1.3548387096774193</v>
      </c>
      <c r="N82" s="8">
        <f t="shared" si="20"/>
        <v>31601.01900000032</v>
      </c>
      <c r="O82" s="8">
        <f t="shared" si="20"/>
        <v>-24772.416669677419</v>
      </c>
      <c r="P82" s="70">
        <f t="shared" si="21"/>
        <v>6.9161049516051802E-3</v>
      </c>
      <c r="Q82" s="70">
        <f t="shared" si="21"/>
        <v>-5.4216173722872983E-3</v>
      </c>
      <c r="R82" s="1">
        <f>VLOOKUP(C82,Sheet6!$C$44:$D$55,2,FALSE)</f>
        <v>1.4063699516826551</v>
      </c>
      <c r="S82" s="5">
        <f t="shared" si="7"/>
        <v>44442.723564153115</v>
      </c>
      <c r="T82" s="5">
        <f t="shared" si="7"/>
        <v>-34839.182434796829</v>
      </c>
      <c r="U82" s="5">
        <f t="shared" si="8"/>
        <v>9603.5411293562865</v>
      </c>
      <c r="V82" s="70">
        <f t="shared" si="22"/>
        <v>9.7266021866211499E-3</v>
      </c>
      <c r="W82" s="70">
        <f t="shared" si="22"/>
        <v>-7.6247997619055298E-3</v>
      </c>
      <c r="X82" s="70">
        <f t="shared" si="10"/>
        <v>2.1018024247156201E-3</v>
      </c>
      <c r="Y82" s="19">
        <f t="shared" si="12"/>
        <v>68257.200548408451</v>
      </c>
      <c r="Z82" s="19">
        <f t="shared" si="12"/>
        <v>-34839.182434796829</v>
      </c>
      <c r="AA82" s="19">
        <f t="shared" si="12"/>
        <v>33418.018113611615</v>
      </c>
      <c r="AB82" s="72">
        <f t="shared" si="13"/>
        <v>0.30000000000000426</v>
      </c>
      <c r="AC82" s="6">
        <f t="shared" si="13"/>
        <v>1.3548387096774193</v>
      </c>
    </row>
    <row r="83" spans="1:29" ht="15" customHeight="1" x14ac:dyDescent="0.25">
      <c r="A83" s="1" t="s">
        <v>81</v>
      </c>
      <c r="B83" s="23">
        <v>43983</v>
      </c>
      <c r="C83" s="67">
        <v>6</v>
      </c>
      <c r="D83" s="81">
        <v>32.799999999999997</v>
      </c>
      <c r="E83" s="81">
        <v>14.733333333333333</v>
      </c>
      <c r="F83" s="1">
        <v>1.32</v>
      </c>
      <c r="G83">
        <v>4883079.95731558</v>
      </c>
      <c r="H83" s="5"/>
      <c r="I83" s="5">
        <v>2846939.0466625523</v>
      </c>
      <c r="J83" s="5">
        <v>2928933.331923109</v>
      </c>
      <c r="K83" s="69">
        <v>2928933.331923109</v>
      </c>
      <c r="L83" s="1">
        <f t="shared" ref="L83:M87" si="23">D83-D71</f>
        <v>-0.90000000000000568</v>
      </c>
      <c r="M83" s="1">
        <f t="shared" si="23"/>
        <v>-2.5000000000000018</v>
      </c>
      <c r="N83" s="8">
        <f t="shared" ref="N83:O87" si="24">D$3*D83-D$3*D71</f>
        <v>-94803.057000000495</v>
      </c>
      <c r="O83" s="8">
        <f t="shared" si="24"/>
        <v>45711.00695000001</v>
      </c>
      <c r="P83" s="70">
        <f t="shared" ref="P83:Q87" si="25">N83/$H71</f>
        <v>-2.1230275931351225E-2</v>
      </c>
      <c r="Q83" s="70">
        <f t="shared" si="25"/>
        <v>1.023656115486243E-2</v>
      </c>
      <c r="R83" s="1">
        <f>VLOOKUP(C83,Sheet6!$C$44:$D$55,2,FALSE)</f>
        <v>1.3388889849990284</v>
      </c>
      <c r="S83" s="5">
        <f t="shared" ref="S83:T84" si="26">$R83*N83</f>
        <v>-126930.7687615357</v>
      </c>
      <c r="T83" s="5">
        <f t="shared" si="26"/>
        <v>61201.963698569045</v>
      </c>
      <c r="U83" s="5">
        <f t="shared" ref="U83:U84" si="27">SUM(S83:T83)</f>
        <v>-65728.805062966654</v>
      </c>
      <c r="V83" s="70">
        <f t="shared" ref="V83:W84" si="28">S83/$H71</f>
        <v>-2.8424982592976145E-2</v>
      </c>
      <c r="W83" s="70">
        <f t="shared" si="28"/>
        <v>1.3705618974514239E-2</v>
      </c>
      <c r="X83" s="70">
        <f t="shared" ref="X83:X84" si="29">SUM(V83:W83)</f>
        <v>-1.4719363618461906E-2</v>
      </c>
      <c r="Y83" s="19">
        <f t="shared" si="12"/>
        <v>-171373.49232568883</v>
      </c>
      <c r="Z83" s="19">
        <f t="shared" si="12"/>
        <v>96041.146133365866</v>
      </c>
      <c r="AA83" s="19">
        <f t="shared" si="12"/>
        <v>-75332.346192322933</v>
      </c>
      <c r="AB83" s="72">
        <f t="shared" si="13"/>
        <v>-1.3000000000000043</v>
      </c>
      <c r="AC83" s="6">
        <f t="shared" si="13"/>
        <v>13.378494623655913</v>
      </c>
    </row>
    <row r="84" spans="1:29" ht="15" customHeight="1" x14ac:dyDescent="0.25">
      <c r="A84" s="1" t="s">
        <v>81</v>
      </c>
      <c r="B84" s="23">
        <v>44013</v>
      </c>
      <c r="C84" s="67">
        <v>7</v>
      </c>
      <c r="D84" s="81">
        <v>30.4</v>
      </c>
      <c r="E84" s="81">
        <v>23.870967741935484</v>
      </c>
      <c r="F84" s="1">
        <v>1</v>
      </c>
      <c r="G84">
        <v>4310395.8313117297</v>
      </c>
      <c r="H84" s="5"/>
      <c r="I84" s="5">
        <v>2229608.2209447869</v>
      </c>
      <c r="J84" s="5">
        <v>2301828.6423720988</v>
      </c>
      <c r="K84" s="69">
        <v>2301828.6423720988</v>
      </c>
      <c r="L84" s="1">
        <f t="shared" si="23"/>
        <v>-0.60000000000000142</v>
      </c>
      <c r="M84" s="1">
        <f t="shared" si="23"/>
        <v>-11.903225806451612</v>
      </c>
      <c r="N84" s="8">
        <f t="shared" si="24"/>
        <v>-63202.038000000175</v>
      </c>
      <c r="O84" s="8">
        <f t="shared" si="24"/>
        <v>217643.37502645166</v>
      </c>
      <c r="P84" s="70">
        <f t="shared" si="25"/>
        <v>-1.9125869750997341E-2</v>
      </c>
      <c r="Q84" s="70">
        <f t="shared" si="25"/>
        <v>6.586209835390705E-2</v>
      </c>
      <c r="R84" s="1">
        <f>VLOOKUP(C84,Sheet6!$C$44:$D$55,2,FALSE)</f>
        <v>1.0535621782624129</v>
      </c>
      <c r="S84" s="5">
        <f t="shared" si="26"/>
        <v>-66587.276825903988</v>
      </c>
      <c r="T84" s="5">
        <f t="shared" si="26"/>
        <v>229300.82827725165</v>
      </c>
      <c r="U84" s="5">
        <f t="shared" si="27"/>
        <v>162713.55145134765</v>
      </c>
      <c r="V84" s="70">
        <f t="shared" si="28"/>
        <v>-2.0150292996023954E-2</v>
      </c>
      <c r="W84" s="70">
        <f t="shared" si="28"/>
        <v>6.9389815806675595E-2</v>
      </c>
      <c r="X84" s="70">
        <f t="shared" si="29"/>
        <v>4.9239522810651637E-2</v>
      </c>
      <c r="Y84" s="19">
        <f t="shared" ref="Y84:AA84" si="30">S84-S83</f>
        <v>60343.491935631711</v>
      </c>
      <c r="Z84" s="19">
        <f t="shared" si="30"/>
        <v>168098.86457868261</v>
      </c>
      <c r="AA84" s="19">
        <f t="shared" si="30"/>
        <v>228442.35651431431</v>
      </c>
      <c r="AB84" s="72">
        <f t="shared" ref="AB84:AC84" si="31">D84-D83</f>
        <v>-2.3999999999999986</v>
      </c>
      <c r="AC84" s="6">
        <f t="shared" si="31"/>
        <v>9.1376344086021515</v>
      </c>
    </row>
    <row r="85" spans="1:29" x14ac:dyDescent="0.25">
      <c r="A85" s="1" t="s">
        <v>81</v>
      </c>
      <c r="B85" s="74">
        <v>44044</v>
      </c>
      <c r="C85" s="67">
        <v>8</v>
      </c>
      <c r="D85" s="81">
        <v>30.5</v>
      </c>
      <c r="E85" s="81">
        <v>18.516129032258064</v>
      </c>
      <c r="G85">
        <v>4148498.7121902499</v>
      </c>
      <c r="L85" s="1">
        <f t="shared" si="23"/>
        <v>-0.10000000000000142</v>
      </c>
      <c r="M85" s="1">
        <f t="shared" si="23"/>
        <v>6.5161290322580641</v>
      </c>
      <c r="N85" s="8">
        <f t="shared" si="24"/>
        <v>-10533.673000000417</v>
      </c>
      <c r="O85" s="8">
        <f t="shared" si="24"/>
        <v>-119143.52779225807</v>
      </c>
      <c r="P85" s="70">
        <f t="shared" si="25"/>
        <v>-3.6291283102645286E-3</v>
      </c>
      <c r="Q85" s="70">
        <f t="shared" si="25"/>
        <v>-4.1048089274809962E-2</v>
      </c>
      <c r="R85" s="1">
        <f>VLOOKUP(C85,Sheet6!$C$44:$D$55,2,FALSE)</f>
        <v>0.90405502613260513</v>
      </c>
      <c r="S85" s="5">
        <f t="shared" ref="S85:S87" si="32">$R85*N85</f>
        <v>-9523.0200192876946</v>
      </c>
      <c r="T85" s="5">
        <f t="shared" ref="T85:T87" si="33">$R85*O85</f>
        <v>-107712.30513176064</v>
      </c>
      <c r="U85" s="5">
        <f t="shared" ref="U85:U87" si="34">SUM(S85:T85)</f>
        <v>-117235.32515104834</v>
      </c>
      <c r="V85" s="70">
        <f t="shared" ref="V85:V87" si="35">S85/$H73</f>
        <v>-3.2809316893747755E-3</v>
      </c>
      <c r="W85" s="70">
        <f t="shared" ref="W85:W87" si="36">T85/$H73</f>
        <v>-3.7109731422031833E-2</v>
      </c>
      <c r="X85" s="70">
        <f t="shared" ref="X85:X87" si="37">SUM(V85:W85)</f>
        <v>-4.0390663111406606E-2</v>
      </c>
      <c r="Y85" s="19">
        <f t="shared" ref="Y85:Y87" si="38">S85-S84</f>
        <v>57064.256806616293</v>
      </c>
      <c r="Z85" s="19">
        <f t="shared" ref="Z85:Z87" si="39">T85-T84</f>
        <v>-337013.13340901228</v>
      </c>
      <c r="AA85" s="19">
        <f t="shared" ref="AA85:AA87" si="40">U85-U84</f>
        <v>-279948.87660239602</v>
      </c>
      <c r="AB85" s="72">
        <f t="shared" ref="AB85:AB87" si="41">D85-D84</f>
        <v>0.10000000000000142</v>
      </c>
      <c r="AC85" s="6">
        <f t="shared" ref="AC85:AC87" si="42">E85-E84</f>
        <v>-5.3548387096774199</v>
      </c>
    </row>
    <row r="86" spans="1:29" x14ac:dyDescent="0.25">
      <c r="A86" s="1" t="s">
        <v>81</v>
      </c>
      <c r="B86" s="74">
        <v>44075</v>
      </c>
      <c r="C86" s="67">
        <v>9</v>
      </c>
      <c r="D86" s="81">
        <v>31.1</v>
      </c>
      <c r="E86" s="81">
        <v>18.733333333333334</v>
      </c>
      <c r="G86">
        <v>4841188.8459565695</v>
      </c>
      <c r="L86" s="1">
        <f t="shared" si="23"/>
        <v>0.5</v>
      </c>
      <c r="M86" s="1">
        <f t="shared" si="23"/>
        <v>-18.43333333333333</v>
      </c>
      <c r="N86" s="8">
        <f t="shared" si="24"/>
        <v>52668.364999999758</v>
      </c>
      <c r="O86" s="8">
        <f t="shared" si="24"/>
        <v>337042.49124466657</v>
      </c>
      <c r="P86" s="70">
        <f t="shared" si="25"/>
        <v>1.8883593967113709E-2</v>
      </c>
      <c r="Q86" s="70">
        <f t="shared" si="25"/>
        <v>0.12084243652387519</v>
      </c>
      <c r="R86" s="1">
        <f>VLOOKUP(C86,Sheet6!$C$44:$D$55,2,FALSE)</f>
        <v>0.88699702670525249</v>
      </c>
      <c r="S86" s="5">
        <f t="shared" si="32"/>
        <v>46716.68315642677</v>
      </c>
      <c r="T86" s="5">
        <f t="shared" si="33"/>
        <v>298955.68760735035</v>
      </c>
      <c r="U86" s="5">
        <f t="shared" si="34"/>
        <v>345672.37076377711</v>
      </c>
      <c r="V86" s="70">
        <f t="shared" si="35"/>
        <v>1.6749691702339104E-2</v>
      </c>
      <c r="W86" s="70">
        <f t="shared" si="36"/>
        <v>0.10718688189649551</v>
      </c>
      <c r="X86" s="70">
        <f t="shared" si="37"/>
        <v>0.12393657359883462</v>
      </c>
      <c r="Y86" s="19">
        <f t="shared" si="38"/>
        <v>56239.703175714465</v>
      </c>
      <c r="Z86" s="19">
        <f t="shared" si="39"/>
        <v>406667.99273911101</v>
      </c>
      <c r="AA86" s="19">
        <f t="shared" si="40"/>
        <v>462907.69591482542</v>
      </c>
      <c r="AB86" s="72">
        <f t="shared" si="41"/>
        <v>0.60000000000000142</v>
      </c>
      <c r="AC86" s="6">
        <f t="shared" si="42"/>
        <v>0.21720430107527022</v>
      </c>
    </row>
    <row r="87" spans="1:29" x14ac:dyDescent="0.25">
      <c r="A87" s="1" t="s">
        <v>81</v>
      </c>
      <c r="B87" s="74">
        <v>44105</v>
      </c>
      <c r="C87" s="67">
        <v>10</v>
      </c>
      <c r="D87" s="81">
        <v>33.6</v>
      </c>
      <c r="E87" s="81">
        <v>3.4193548387096775</v>
      </c>
      <c r="L87" s="1">
        <f t="shared" si="23"/>
        <v>0.60000000000000142</v>
      </c>
      <c r="M87" s="1">
        <f t="shared" si="23"/>
        <v>1.129032258064516</v>
      </c>
      <c r="N87" s="8">
        <f t="shared" si="24"/>
        <v>63202.038000000175</v>
      </c>
      <c r="O87" s="8">
        <f t="shared" si="24"/>
        <v>-20643.680558064516</v>
      </c>
      <c r="P87" s="70">
        <f t="shared" si="25"/>
        <v>1.9409657233518649E-2</v>
      </c>
      <c r="Q87" s="70">
        <f t="shared" si="25"/>
        <v>-6.3397760001075295E-3</v>
      </c>
      <c r="R87" s="1">
        <f>VLOOKUP(C87,Sheet6!$C$44:$D$55,2,FALSE)</f>
        <v>0.98906255216425665</v>
      </c>
      <c r="S87" s="5">
        <f t="shared" si="32"/>
        <v>62510.769006262504</v>
      </c>
      <c r="T87" s="5">
        <f t="shared" si="33"/>
        <v>-20417.891378822937</v>
      </c>
      <c r="U87" s="5">
        <f t="shared" si="34"/>
        <v>42092.877627439564</v>
      </c>
      <c r="V87" s="70">
        <f t="shared" si="35"/>
        <v>1.9197365120017379E-2</v>
      </c>
      <c r="W87" s="70">
        <f t="shared" si="36"/>
        <v>-6.2704350308160559E-3</v>
      </c>
      <c r="X87" s="70">
        <f t="shared" si="37"/>
        <v>1.2926930089201323E-2</v>
      </c>
      <c r="Y87" s="19">
        <f t="shared" si="38"/>
        <v>15794.085849835734</v>
      </c>
      <c r="Z87" s="19">
        <f t="shared" si="39"/>
        <v>-319373.57898617326</v>
      </c>
      <c r="AA87" s="19">
        <f t="shared" si="40"/>
        <v>-303579.49313633755</v>
      </c>
      <c r="AB87" s="72">
        <f t="shared" si="41"/>
        <v>2.5</v>
      </c>
      <c r="AC87" s="6">
        <f t="shared" si="42"/>
        <v>-15.313978494623656</v>
      </c>
    </row>
  </sheetData>
  <mergeCells count="1">
    <mergeCell ref="L4:Q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1ACB-0183-45AF-A94B-4DB215A5F103}">
  <sheetPr>
    <tabColor theme="0"/>
  </sheetPr>
  <dimension ref="A1:AD84"/>
  <sheetViews>
    <sheetView zoomScale="80" zoomScaleNormal="80" workbookViewId="0">
      <selection activeCell="K14" sqref="K14"/>
    </sheetView>
  </sheetViews>
  <sheetFormatPr defaultRowHeight="15" x14ac:dyDescent="0.25"/>
  <cols>
    <col min="1" max="1" width="18" style="1" customWidth="1"/>
    <col min="2" max="2" width="14.5703125" style="1" customWidth="1"/>
    <col min="3" max="3" width="7.42578125" style="1" bestFit="1" customWidth="1"/>
    <col min="4" max="4" width="17.7109375" style="1" customWidth="1"/>
    <col min="5" max="6" width="19.28515625" style="1" bestFit="1" customWidth="1"/>
    <col min="7" max="7" width="15.7109375" style="1" customWidth="1"/>
    <col min="8" max="8" width="12.85546875" style="1" customWidth="1"/>
    <col min="9" max="9" width="14.28515625" style="1" customWidth="1"/>
    <col min="10" max="10" width="17.140625" style="1" customWidth="1"/>
    <col min="11" max="11" width="10.5703125" style="1" bestFit="1" customWidth="1"/>
    <col min="12" max="18" width="9.140625" style="1"/>
    <col min="19" max="19" width="10.85546875" style="1" bestFit="1" customWidth="1"/>
    <col min="20" max="20" width="9.85546875" style="1" bestFit="1" customWidth="1"/>
    <col min="21" max="21" width="9.85546875" style="1" customWidth="1"/>
    <col min="22" max="24" width="9.140625" style="1"/>
    <col min="25" max="27" width="10" style="1" bestFit="1" customWidth="1"/>
    <col min="28" max="28" width="12.85546875" style="1" customWidth="1"/>
    <col min="29" max="16384" width="9.140625" style="1"/>
  </cols>
  <sheetData>
    <row r="1" spans="1:30" x14ac:dyDescent="0.25">
      <c r="B1" s="1" t="s">
        <v>13</v>
      </c>
      <c r="D1" s="1">
        <f>D2/SUM($D$2:$H$2)</f>
        <v>1.0055997733903015</v>
      </c>
      <c r="E1" s="1">
        <f>E2/SUM($D$2:$H$2)</f>
        <v>-6.2472866006815946E-2</v>
      </c>
      <c r="F1" s="1">
        <f>F2/SUM($D$2:$H$2)</f>
        <v>5.6873075336201749E-2</v>
      </c>
      <c r="G1" s="114"/>
      <c r="H1" s="1">
        <f>H2/SUM($D$2:$H$2)</f>
        <v>1.7280312656448625E-8</v>
      </c>
    </row>
    <row r="2" spans="1:30" x14ac:dyDescent="0.25">
      <c r="B2" s="1" t="s">
        <v>39</v>
      </c>
      <c r="D2" s="1">
        <f>D3*STDEV(D18:D75)/STDEV($H18:$H75)</f>
        <v>0.89112104431681161</v>
      </c>
      <c r="E2" s="1">
        <f t="shared" ref="E2:F2" si="0">E3*STDEV(E18:E75)/STDEV($H18:$H75)</f>
        <v>-5.5360877230280194E-2</v>
      </c>
      <c r="F2" s="1">
        <f t="shared" si="0"/>
        <v>5.0398573695217178E-2</v>
      </c>
      <c r="G2" s="114"/>
      <c r="H2" s="1">
        <f>H3*STDEV(G18:G75)/STDEV($H18:$H75)</f>
        <v>1.5313100368568588E-8</v>
      </c>
      <c r="M2" s="20">
        <f>D3/AVERAGE(H6:H75)</f>
        <v>3.5347894639601127E-2</v>
      </c>
    </row>
    <row r="3" spans="1:30" x14ac:dyDescent="0.25">
      <c r="B3" s="1" t="s">
        <v>38</v>
      </c>
      <c r="D3" s="19">
        <v>111120.38</v>
      </c>
      <c r="E3" s="19">
        <v>-10607.621139999999</v>
      </c>
      <c r="F3" s="19">
        <v>411174.85348281701</v>
      </c>
      <c r="G3" s="114"/>
      <c r="H3" s="6">
        <v>0.289783044134586</v>
      </c>
      <c r="I3" s="19">
        <v>-518101.65757939901</v>
      </c>
    </row>
    <row r="4" spans="1:30" x14ac:dyDescent="0.25">
      <c r="G4" s="114"/>
      <c r="M4" s="134" t="s">
        <v>40</v>
      </c>
      <c r="N4" s="134"/>
      <c r="O4" s="134"/>
      <c r="P4" s="134"/>
      <c r="Q4" s="134"/>
      <c r="R4" s="134"/>
    </row>
    <row r="5" spans="1:30" s="2" customFormat="1" ht="60" x14ac:dyDescent="0.25">
      <c r="A5" s="2" t="s">
        <v>28</v>
      </c>
      <c r="B5" s="2" t="s">
        <v>0</v>
      </c>
      <c r="C5" s="2" t="s">
        <v>43</v>
      </c>
      <c r="D5" s="2" t="s">
        <v>29</v>
      </c>
      <c r="E5" s="2" t="s">
        <v>30</v>
      </c>
      <c r="F5" s="2" t="s">
        <v>14</v>
      </c>
      <c r="G5" s="114" t="s">
        <v>86</v>
      </c>
      <c r="H5" s="2" t="s">
        <v>31</v>
      </c>
      <c r="I5" s="2" t="s">
        <v>1</v>
      </c>
      <c r="J5" s="2" t="s">
        <v>9</v>
      </c>
      <c r="K5" s="2" t="s">
        <v>32</v>
      </c>
      <c r="L5" s="2" t="s">
        <v>63</v>
      </c>
      <c r="M5" s="29" t="s">
        <v>26</v>
      </c>
      <c r="N5" s="29" t="s">
        <v>27</v>
      </c>
      <c r="O5" s="30" t="s">
        <v>18</v>
      </c>
      <c r="P5" s="30" t="s">
        <v>19</v>
      </c>
      <c r="Q5" s="29" t="s">
        <v>20</v>
      </c>
      <c r="R5" s="29" t="s">
        <v>21</v>
      </c>
      <c r="S5" s="31" t="s">
        <v>49</v>
      </c>
      <c r="T5" s="71" t="s">
        <v>66</v>
      </c>
      <c r="U5" s="71" t="s">
        <v>67</v>
      </c>
      <c r="V5" s="71" t="s">
        <v>74</v>
      </c>
      <c r="W5" s="71" t="s">
        <v>68</v>
      </c>
      <c r="X5" s="71" t="s">
        <v>69</v>
      </c>
      <c r="Y5" s="71" t="s">
        <v>75</v>
      </c>
      <c r="Z5" s="71" t="s">
        <v>72</v>
      </c>
      <c r="AA5" s="71" t="s">
        <v>73</v>
      </c>
      <c r="AB5" s="71" t="s">
        <v>76</v>
      </c>
      <c r="AC5" s="2" t="s">
        <v>79</v>
      </c>
      <c r="AD5" s="2" t="s">
        <v>80</v>
      </c>
    </row>
    <row r="6" spans="1:30" ht="15" customHeight="1" x14ac:dyDescent="0.25">
      <c r="A6" s="1" t="s">
        <v>64</v>
      </c>
      <c r="B6" s="23">
        <v>41640</v>
      </c>
      <c r="C6" s="67">
        <v>1</v>
      </c>
      <c r="D6" s="123">
        <v>19.399999999999999</v>
      </c>
      <c r="E6">
        <v>0.93548387096774188</v>
      </c>
      <c r="F6" s="117">
        <v>13.634506985454413</v>
      </c>
      <c r="G6" s="119">
        <v>0.14910000000000001</v>
      </c>
      <c r="H6" s="5">
        <v>1867008.54</v>
      </c>
      <c r="I6" s="131">
        <v>634695.91258164844</v>
      </c>
      <c r="K6" s="5"/>
      <c r="L6" s="5"/>
    </row>
    <row r="7" spans="1:30" ht="15" customHeight="1" x14ac:dyDescent="0.25">
      <c r="A7" s="1" t="s">
        <v>64</v>
      </c>
      <c r="B7" s="23">
        <v>41671</v>
      </c>
      <c r="C7" s="67">
        <v>2</v>
      </c>
      <c r="D7" s="123">
        <v>27.2</v>
      </c>
      <c r="E7">
        <v>1</v>
      </c>
      <c r="F7" s="117">
        <v>13.634506985454413</v>
      </c>
      <c r="G7" s="119">
        <v>0.1545</v>
      </c>
      <c r="H7" s="5">
        <v>2079275.754</v>
      </c>
      <c r="I7" s="131">
        <v>634077.21785763919</v>
      </c>
      <c r="K7" s="5"/>
      <c r="L7" s="5"/>
    </row>
    <row r="8" spans="1:30" ht="15" customHeight="1" x14ac:dyDescent="0.25">
      <c r="A8" s="1" t="s">
        <v>64</v>
      </c>
      <c r="B8" s="23">
        <v>41699</v>
      </c>
      <c r="C8" s="67">
        <v>3</v>
      </c>
      <c r="D8" s="123">
        <v>31.2</v>
      </c>
      <c r="E8">
        <v>2.419354838709677</v>
      </c>
      <c r="F8" s="117">
        <v>13.634506985454413</v>
      </c>
      <c r="G8" s="119">
        <v>0.1439</v>
      </c>
      <c r="H8" s="5">
        <v>2819697.6979999999</v>
      </c>
      <c r="I8" s="131">
        <v>842273.50531458529</v>
      </c>
      <c r="K8" s="5"/>
      <c r="L8" s="5"/>
    </row>
    <row r="9" spans="1:30" ht="15" customHeight="1" x14ac:dyDescent="0.25">
      <c r="A9" s="1" t="s">
        <v>64</v>
      </c>
      <c r="B9" s="23">
        <v>41730</v>
      </c>
      <c r="C9" s="67">
        <v>4</v>
      </c>
      <c r="D9" s="123">
        <v>36.200000000000003</v>
      </c>
      <c r="E9">
        <v>1.9</v>
      </c>
      <c r="F9" s="117">
        <v>13.718669657285337</v>
      </c>
      <c r="G9" s="119">
        <v>0.15380000000000002</v>
      </c>
      <c r="H9" s="5">
        <v>3247103.9980000001</v>
      </c>
      <c r="I9" s="131">
        <v>991620.28058221482</v>
      </c>
      <c r="K9" s="5"/>
      <c r="L9" s="5"/>
    </row>
    <row r="10" spans="1:30" ht="15" customHeight="1" x14ac:dyDescent="0.25">
      <c r="A10" s="1" t="s">
        <v>64</v>
      </c>
      <c r="B10" s="23">
        <v>41760</v>
      </c>
      <c r="C10" s="67">
        <v>5</v>
      </c>
      <c r="D10" s="123">
        <v>42</v>
      </c>
      <c r="E10">
        <v>0.1</v>
      </c>
      <c r="F10" s="117">
        <v>13.718669657285337</v>
      </c>
      <c r="G10" s="119">
        <v>0.16420000000000001</v>
      </c>
      <c r="H10" s="5">
        <v>4156829.6120000002</v>
      </c>
      <c r="I10" s="131">
        <v>1243231.0329092997</v>
      </c>
      <c r="K10" s="5"/>
      <c r="L10" s="5"/>
    </row>
    <row r="11" spans="1:30" ht="15" customHeight="1" x14ac:dyDescent="0.25">
      <c r="A11" s="1" t="s">
        <v>64</v>
      </c>
      <c r="B11" s="23">
        <v>41791</v>
      </c>
      <c r="C11" s="67">
        <v>6</v>
      </c>
      <c r="D11" s="123">
        <v>40.799999999999997</v>
      </c>
      <c r="E11">
        <v>2.5666666666666669</v>
      </c>
      <c r="F11" s="117">
        <v>13.718669657285337</v>
      </c>
      <c r="G11" s="119">
        <v>0.17980000000000002</v>
      </c>
      <c r="H11" s="5">
        <v>4274626.6919999998</v>
      </c>
      <c r="I11" s="131">
        <v>1305361.4122429877</v>
      </c>
      <c r="K11" s="5"/>
      <c r="L11" s="5"/>
    </row>
    <row r="12" spans="1:30" ht="15" customHeight="1" x14ac:dyDescent="0.25">
      <c r="A12" s="1" t="s">
        <v>64</v>
      </c>
      <c r="B12" s="23">
        <v>41821</v>
      </c>
      <c r="C12" s="67">
        <v>7</v>
      </c>
      <c r="D12" s="123">
        <v>35.200000000000003</v>
      </c>
      <c r="E12">
        <v>6.5483870967741939</v>
      </c>
      <c r="F12" s="117">
        <v>13.718669657285337</v>
      </c>
      <c r="G12" s="119">
        <v>0.14219999999999999</v>
      </c>
      <c r="H12" s="5">
        <v>3517336.6639999999</v>
      </c>
      <c r="I12" s="131">
        <v>1221826.3173625283</v>
      </c>
      <c r="K12" s="5"/>
      <c r="L12" s="5"/>
    </row>
    <row r="13" spans="1:30" ht="15" customHeight="1" x14ac:dyDescent="0.25">
      <c r="A13" s="1" t="s">
        <v>64</v>
      </c>
      <c r="B13" s="23">
        <v>41852</v>
      </c>
      <c r="C13" s="67">
        <v>8</v>
      </c>
      <c r="D13" s="123">
        <v>35.299999999999997</v>
      </c>
      <c r="E13">
        <v>4.4516129032258061</v>
      </c>
      <c r="F13" s="117">
        <v>13.718669657285337</v>
      </c>
      <c r="G13" s="119">
        <v>0.17079999999999998</v>
      </c>
      <c r="H13" s="5">
        <v>2720844.3330000001</v>
      </c>
      <c r="I13" s="131">
        <v>1132999.6675694978</v>
      </c>
      <c r="K13" s="5"/>
      <c r="L13" s="5"/>
    </row>
    <row r="14" spans="1:30" ht="15" customHeight="1" x14ac:dyDescent="0.25">
      <c r="A14" s="1" t="s">
        <v>64</v>
      </c>
      <c r="B14" s="23">
        <v>41883</v>
      </c>
      <c r="C14" s="67">
        <v>9</v>
      </c>
      <c r="D14" s="123">
        <v>36.6</v>
      </c>
      <c r="E14">
        <v>0.20333333333333331</v>
      </c>
      <c r="F14" s="117">
        <v>13.718669657285337</v>
      </c>
      <c r="G14" s="119">
        <v>0.1013</v>
      </c>
      <c r="H14" s="5">
        <v>2593552.0759999999</v>
      </c>
      <c r="I14" s="131">
        <v>1133022.5861201538</v>
      </c>
      <c r="K14" s="5"/>
      <c r="L14" s="5"/>
    </row>
    <row r="15" spans="1:30" ht="15" customHeight="1" x14ac:dyDescent="0.25">
      <c r="A15" s="1" t="s">
        <v>64</v>
      </c>
      <c r="B15" s="23">
        <v>41913</v>
      </c>
      <c r="C15" s="67">
        <v>10</v>
      </c>
      <c r="D15" s="123">
        <v>35.299999999999997</v>
      </c>
      <c r="E15">
        <v>6.4516129032258063E-2</v>
      </c>
      <c r="F15" s="117">
        <v>13.718669657285337</v>
      </c>
      <c r="G15" s="119">
        <v>8.8699999999999987E-2</v>
      </c>
      <c r="H15" s="5">
        <v>3210895.8969999999</v>
      </c>
      <c r="I15" s="131">
        <v>1212318.5122042343</v>
      </c>
      <c r="K15" s="5"/>
      <c r="L15" s="5"/>
    </row>
    <row r="16" spans="1:30" ht="15" customHeight="1" x14ac:dyDescent="0.25">
      <c r="A16" s="1" t="s">
        <v>64</v>
      </c>
      <c r="B16" s="23">
        <v>41944</v>
      </c>
      <c r="C16" s="67">
        <v>11</v>
      </c>
      <c r="D16" s="123">
        <v>31.2</v>
      </c>
      <c r="E16">
        <v>6.6666666666666666E-2</v>
      </c>
      <c r="F16" s="117">
        <v>13.718669657285337</v>
      </c>
      <c r="G16" s="119">
        <v>6.6400000000000001E-2</v>
      </c>
      <c r="H16" s="5">
        <v>3441575.5210000002</v>
      </c>
      <c r="I16" s="131">
        <v>976145.94919442886</v>
      </c>
      <c r="K16" s="5"/>
      <c r="L16" s="5"/>
    </row>
    <row r="17" spans="1:30" ht="15" customHeight="1" x14ac:dyDescent="0.25">
      <c r="A17" s="1" t="s">
        <v>64</v>
      </c>
      <c r="B17" s="23">
        <v>41974</v>
      </c>
      <c r="C17" s="67">
        <v>12</v>
      </c>
      <c r="D17" s="123">
        <v>24.3</v>
      </c>
      <c r="E17">
        <v>0.4838709677419355</v>
      </c>
      <c r="F17" s="117">
        <v>13.718669657285337</v>
      </c>
      <c r="G17" s="119">
        <v>7.5899999999999995E-2</v>
      </c>
      <c r="H17" s="5">
        <v>2544366.1850000001</v>
      </c>
      <c r="I17" s="131">
        <v>889759.40133972</v>
      </c>
      <c r="K17" s="5"/>
      <c r="L17" s="5"/>
    </row>
    <row r="18" spans="1:30" ht="15" customHeight="1" x14ac:dyDescent="0.25">
      <c r="A18" s="1" t="s">
        <v>64</v>
      </c>
      <c r="B18" s="23">
        <v>42005</v>
      </c>
      <c r="C18" s="67">
        <v>1</v>
      </c>
      <c r="D18" s="123">
        <v>23.8</v>
      </c>
      <c r="E18">
        <v>0.41935483870967738</v>
      </c>
      <c r="F18" s="117">
        <v>13.718669657285337</v>
      </c>
      <c r="G18" s="119">
        <v>0.14910000000000001</v>
      </c>
      <c r="H18" s="5">
        <v>2277047.2829999998</v>
      </c>
      <c r="I18" s="131">
        <v>844853.98243182944</v>
      </c>
      <c r="J18" s="5">
        <v>1413186.5385932664</v>
      </c>
      <c r="K18" s="5">
        <v>3441802.2693927865</v>
      </c>
      <c r="L18" s="5">
        <v>1484910.5454564837</v>
      </c>
      <c r="M18" s="6">
        <f t="shared" ref="M18:M49" si="1">D18-D6</f>
        <v>4.4000000000000021</v>
      </c>
      <c r="N18" s="1">
        <f t="shared" ref="N18:N49" si="2">E18-E6</f>
        <v>-0.5161290322580645</v>
      </c>
      <c r="O18" s="8">
        <f t="shared" ref="O18:O49" si="3">D$3*D18-D$3*D6</f>
        <v>488929.67200000025</v>
      </c>
      <c r="P18" s="8">
        <f t="shared" ref="P18:P49" si="4">E$3*E18-E$3*E6</f>
        <v>5474.9012335483876</v>
      </c>
      <c r="Q18" s="70">
        <f t="shared" ref="Q18:Q49" si="5">O18/$I6</f>
        <v>0.77033688465277994</v>
      </c>
      <c r="R18" s="20">
        <f t="shared" ref="R18:R49" si="6">P18/$I6</f>
        <v>8.6260225172697744E-3</v>
      </c>
      <c r="S18" s="1">
        <f>VLOOKUP(C18,Sheet6!$C$44:$D$55,2,FALSE)</f>
        <v>0.71232425039198211</v>
      </c>
      <c r="T18" s="5">
        <f t="shared" ref="T18:T49" si="7">$S18*O18</f>
        <v>348276.46210179786</v>
      </c>
      <c r="U18" s="5">
        <f t="shared" ref="U18:U49" si="8">$S18*P18</f>
        <v>3899.9049171574934</v>
      </c>
      <c r="V18" s="5">
        <f>SUM(T18:U18)</f>
        <v>352176.36701895535</v>
      </c>
      <c r="W18" s="70">
        <f t="shared" ref="W18:W49" si="9">T18/$I6</f>
        <v>0.54872964390958634</v>
      </c>
      <c r="X18" s="70">
        <f t="shared" ref="X18:X49" si="10">U18/$I6</f>
        <v>6.1445250234785503E-3</v>
      </c>
      <c r="Y18" s="70">
        <f>SUM(W18:X18)</f>
        <v>0.55487416893306485</v>
      </c>
    </row>
    <row r="19" spans="1:30" ht="15" customHeight="1" x14ac:dyDescent="0.25">
      <c r="A19" s="1" t="s">
        <v>64</v>
      </c>
      <c r="B19" s="23">
        <v>42036</v>
      </c>
      <c r="C19" s="67">
        <v>2</v>
      </c>
      <c r="D19" s="123">
        <v>28.4</v>
      </c>
      <c r="E19">
        <v>3.4482758620689648E-2</v>
      </c>
      <c r="F19" s="117">
        <v>13.718669657285337</v>
      </c>
      <c r="G19" s="119">
        <v>0.1545</v>
      </c>
      <c r="H19" s="5">
        <v>2328912.1370000001</v>
      </c>
      <c r="I19" s="131">
        <v>896484.16017895739</v>
      </c>
      <c r="J19" s="5">
        <v>1628120.0216446812</v>
      </c>
      <c r="K19" s="5">
        <v>4075347.8338097967</v>
      </c>
      <c r="L19" s="5">
        <v>1560730.8605275927</v>
      </c>
      <c r="M19" s="6">
        <f t="shared" si="1"/>
        <v>1.1999999999999993</v>
      </c>
      <c r="N19" s="1">
        <f t="shared" si="2"/>
        <v>-0.96551724137931039</v>
      </c>
      <c r="O19" s="8">
        <f t="shared" si="3"/>
        <v>133344.45599999977</v>
      </c>
      <c r="P19" s="8">
        <f t="shared" si="4"/>
        <v>10241.841100689655</v>
      </c>
      <c r="Q19" s="70">
        <f t="shared" si="5"/>
        <v>0.2102968727539708</v>
      </c>
      <c r="R19" s="70">
        <f t="shared" si="6"/>
        <v>1.6152356230829158E-2</v>
      </c>
      <c r="S19" s="1">
        <f>VLOOKUP(C19,Sheet6!$C$44:$D$55,2,FALSE)</f>
        <v>0.71996082760841851</v>
      </c>
      <c r="T19" s="5">
        <f t="shared" si="7"/>
        <v>96002.78489875418</v>
      </c>
      <c r="U19" s="5">
        <f t="shared" si="8"/>
        <v>7373.7243950864395</v>
      </c>
      <c r="V19" s="5">
        <f t="shared" ref="U19:V82" si="11">SUM(T19:U19)</f>
        <v>103376.50929384062</v>
      </c>
      <c r="W19" s="70">
        <f t="shared" si="9"/>
        <v>0.1514055105514111</v>
      </c>
      <c r="X19" s="70">
        <f t="shared" si="10"/>
        <v>1.1629063759773755E-2</v>
      </c>
      <c r="Y19" s="70">
        <f t="shared" ref="X19:Y82" si="12">SUM(W19:X19)</f>
        <v>0.16303457431118487</v>
      </c>
      <c r="Z19" s="19">
        <f>T19-T18</f>
        <v>-252273.67720304368</v>
      </c>
      <c r="AA19" s="19">
        <f t="shared" ref="AA19:AB34" si="13">U19-U18</f>
        <v>3473.8194779289461</v>
      </c>
      <c r="AB19" s="19">
        <f t="shared" si="13"/>
        <v>-248799.85772511474</v>
      </c>
      <c r="AC19" s="72">
        <f t="shared" ref="AC19:AC50" si="14">D19-D18</f>
        <v>4.5999999999999979</v>
      </c>
      <c r="AD19" s="6">
        <f t="shared" ref="AD19:AD50" si="15">E19-E18</f>
        <v>-0.38487208008898771</v>
      </c>
    </row>
    <row r="20" spans="1:30" ht="15" customHeight="1" x14ac:dyDescent="0.25">
      <c r="A20" s="1" t="s">
        <v>64</v>
      </c>
      <c r="B20" s="23">
        <v>42064</v>
      </c>
      <c r="C20" s="67">
        <v>3</v>
      </c>
      <c r="D20" s="123">
        <v>34.700000000000003</v>
      </c>
      <c r="E20">
        <v>0.80645161290322576</v>
      </c>
      <c r="F20" s="117">
        <v>13.718669657285337</v>
      </c>
      <c r="G20" s="119">
        <v>0.1439</v>
      </c>
      <c r="H20" s="5">
        <v>3221371.59</v>
      </c>
      <c r="I20" s="131">
        <v>1214477.595321185</v>
      </c>
      <c r="J20" s="5">
        <v>2091520.2838678602</v>
      </c>
      <c r="K20" s="5">
        <v>4772041.2290906506</v>
      </c>
      <c r="L20" s="5">
        <v>2084341.9996061972</v>
      </c>
      <c r="M20" s="72">
        <f t="shared" si="1"/>
        <v>3.5000000000000036</v>
      </c>
      <c r="N20" s="1">
        <f t="shared" si="2"/>
        <v>-1.6129032258064513</v>
      </c>
      <c r="O20" s="8">
        <f t="shared" si="3"/>
        <v>388921.33000000054</v>
      </c>
      <c r="P20" s="8">
        <f t="shared" si="4"/>
        <v>17109.066354838706</v>
      </c>
      <c r="Q20" s="70">
        <f t="shared" si="5"/>
        <v>0.46175182710364399</v>
      </c>
      <c r="R20" s="70">
        <f t="shared" si="6"/>
        <v>2.0312958020030022E-2</v>
      </c>
      <c r="S20" s="1">
        <f>VLOOKUP(C20,Sheet6!$C$44:$D$55,2,FALSE)</f>
        <v>0.95766618368528833</v>
      </c>
      <c r="T20" s="5">
        <f t="shared" si="7"/>
        <v>372456.80585490714</v>
      </c>
      <c r="U20" s="5">
        <f t="shared" si="8"/>
        <v>16384.77428245675</v>
      </c>
      <c r="V20" s="5">
        <f t="shared" si="11"/>
        <v>388841.58013736387</v>
      </c>
      <c r="W20" s="70">
        <f t="shared" si="9"/>
        <v>0.44220411007205579</v>
      </c>
      <c r="X20" s="70">
        <f t="shared" si="10"/>
        <v>1.9453032986401622E-2</v>
      </c>
      <c r="Y20" s="70">
        <f t="shared" si="12"/>
        <v>0.4616571430584574</v>
      </c>
      <c r="Z20" s="19">
        <f t="shared" ref="Y20:AB83" si="16">T20-T19</f>
        <v>276454.02095615293</v>
      </c>
      <c r="AA20" s="19">
        <f t="shared" si="13"/>
        <v>9011.0498873703109</v>
      </c>
      <c r="AB20" s="19">
        <f t="shared" si="13"/>
        <v>285465.07084352325</v>
      </c>
      <c r="AC20" s="72">
        <f t="shared" si="14"/>
        <v>6.3000000000000043</v>
      </c>
      <c r="AD20" s="6">
        <f t="shared" si="15"/>
        <v>0.77196885428253614</v>
      </c>
    </row>
    <row r="21" spans="1:30" ht="15" customHeight="1" x14ac:dyDescent="0.25">
      <c r="A21" s="1" t="s">
        <v>64</v>
      </c>
      <c r="B21" s="23">
        <v>42095</v>
      </c>
      <c r="C21" s="67">
        <v>4</v>
      </c>
      <c r="D21" s="123">
        <v>42.1</v>
      </c>
      <c r="E21">
        <v>0</v>
      </c>
      <c r="F21" s="117">
        <v>13.789241240069158</v>
      </c>
      <c r="G21" s="119">
        <v>0.15380000000000002</v>
      </c>
      <c r="H21" s="5">
        <v>3643432.105</v>
      </c>
      <c r="I21" s="131">
        <v>1507262.4806855698</v>
      </c>
      <c r="J21" s="5">
        <v>2455103.7220347016</v>
      </c>
      <c r="K21" s="5">
        <v>5491685.0824390007</v>
      </c>
      <c r="L21" s="5">
        <v>2385807.6725213001</v>
      </c>
      <c r="M21" s="1">
        <f t="shared" si="1"/>
        <v>5.8999999999999986</v>
      </c>
      <c r="N21" s="1">
        <f t="shared" si="2"/>
        <v>-1.9</v>
      </c>
      <c r="O21" s="8">
        <f t="shared" si="3"/>
        <v>655610.24200000009</v>
      </c>
      <c r="P21" s="8">
        <f t="shared" si="4"/>
        <v>20154.480165999998</v>
      </c>
      <c r="Q21" s="70">
        <f t="shared" si="5"/>
        <v>0.66115049766334799</v>
      </c>
      <c r="R21" s="70">
        <f t="shared" si="6"/>
        <v>2.0324796255847651E-2</v>
      </c>
      <c r="S21" s="1">
        <f>VLOOKUP(C21,Sheet6!$C$44:$D$55,2,FALSE)</f>
        <v>1.1303975823179111</v>
      </c>
      <c r="T21" s="5">
        <f t="shared" si="7"/>
        <v>741100.23249966069</v>
      </c>
      <c r="U21" s="5">
        <f t="shared" si="8"/>
        <v>22782.575652520689</v>
      </c>
      <c r="V21" s="5">
        <f t="shared" si="11"/>
        <v>763882.80815218133</v>
      </c>
      <c r="W21" s="70">
        <f t="shared" si="9"/>
        <v>0.74736292410693228</v>
      </c>
      <c r="X21" s="70">
        <f t="shared" si="10"/>
        <v>2.2975100548714319E-2</v>
      </c>
      <c r="Y21" s="70">
        <f t="shared" si="12"/>
        <v>0.7703380246556466</v>
      </c>
      <c r="Z21" s="19">
        <f t="shared" si="16"/>
        <v>368643.42664475355</v>
      </c>
      <c r="AA21" s="19">
        <f t="shared" si="13"/>
        <v>6397.8013700639385</v>
      </c>
      <c r="AB21" s="19">
        <f t="shared" si="13"/>
        <v>375041.22801481746</v>
      </c>
      <c r="AC21" s="72">
        <f t="shared" si="14"/>
        <v>7.3999999999999986</v>
      </c>
      <c r="AD21" s="6">
        <f t="shared" si="15"/>
        <v>-0.80645161290322576</v>
      </c>
    </row>
    <row r="22" spans="1:30" ht="15" customHeight="1" x14ac:dyDescent="0.25">
      <c r="A22" s="1" t="s">
        <v>64</v>
      </c>
      <c r="B22" s="23">
        <v>42125</v>
      </c>
      <c r="C22" s="67">
        <v>5</v>
      </c>
      <c r="D22" s="123">
        <v>41</v>
      </c>
      <c r="E22">
        <v>0.967741935483871</v>
      </c>
      <c r="F22" s="117">
        <v>13.789241240069158</v>
      </c>
      <c r="G22" s="119">
        <v>0.16420000000000001</v>
      </c>
      <c r="H22" s="5">
        <v>4657459.7359999996</v>
      </c>
      <c r="I22" s="131">
        <v>1614303.977009201</v>
      </c>
      <c r="J22" s="5">
        <v>2993907.3465308668</v>
      </c>
      <c r="K22" s="5">
        <v>6305094.3616916128</v>
      </c>
      <c r="L22" s="5">
        <v>2999291.1076799016</v>
      </c>
      <c r="M22" s="1">
        <f t="shared" si="1"/>
        <v>-1</v>
      </c>
      <c r="N22" s="1">
        <f t="shared" si="2"/>
        <v>0.86774193548387102</v>
      </c>
      <c r="O22" s="8">
        <f t="shared" si="3"/>
        <v>-111120.37999999989</v>
      </c>
      <c r="P22" s="8">
        <f t="shared" si="4"/>
        <v>-9204.677698903226</v>
      </c>
      <c r="Q22" s="70">
        <f t="shared" si="5"/>
        <v>-8.9380313922799826E-2</v>
      </c>
      <c r="R22" s="70">
        <f t="shared" si="6"/>
        <v>-7.4038352126420542E-3</v>
      </c>
      <c r="S22" s="1">
        <f>VLOOKUP(C22,Sheet6!$C$44:$D$55,2,FALSE)</f>
        <v>1.4063699516826551</v>
      </c>
      <c r="T22" s="5">
        <f t="shared" si="7"/>
        <v>-156276.36345155811</v>
      </c>
      <c r="U22" s="5">
        <f t="shared" si="8"/>
        <v>-12945.182130660944</v>
      </c>
      <c r="V22" s="5">
        <f t="shared" si="11"/>
        <v>-169221.54558221906</v>
      </c>
      <c r="W22" s="70">
        <f t="shared" si="9"/>
        <v>-0.12570178777298852</v>
      </c>
      <c r="X22" s="70">
        <f t="shared" si="10"/>
        <v>-1.0412531370269746E-2</v>
      </c>
      <c r="Y22" s="70">
        <f t="shared" si="12"/>
        <v>-0.13611431914325825</v>
      </c>
      <c r="Z22" s="19">
        <f t="shared" si="16"/>
        <v>-897376.59595121886</v>
      </c>
      <c r="AA22" s="19">
        <f t="shared" si="13"/>
        <v>-35727.757783181631</v>
      </c>
      <c r="AB22" s="19">
        <f t="shared" si="13"/>
        <v>-933104.35373440036</v>
      </c>
      <c r="AC22" s="72">
        <f t="shared" si="14"/>
        <v>-1.1000000000000014</v>
      </c>
      <c r="AD22" s="6">
        <f t="shared" si="15"/>
        <v>0.967741935483871</v>
      </c>
    </row>
    <row r="23" spans="1:30" ht="15" customHeight="1" x14ac:dyDescent="0.25">
      <c r="A23" s="1" t="s">
        <v>64</v>
      </c>
      <c r="B23" s="23">
        <v>42156</v>
      </c>
      <c r="C23" s="67">
        <v>6</v>
      </c>
      <c r="D23" s="123">
        <v>39.799999999999997</v>
      </c>
      <c r="E23">
        <v>5.0666666666666664</v>
      </c>
      <c r="F23" s="117">
        <v>13.789241240069158</v>
      </c>
      <c r="G23" s="119">
        <v>0.17980000000000002</v>
      </c>
      <c r="H23" s="5">
        <v>3965685.4709999999</v>
      </c>
      <c r="I23" s="131">
        <v>1531836.2943682175</v>
      </c>
      <c r="J23" s="5">
        <v>2553699.4225104135</v>
      </c>
      <c r="K23" s="5">
        <v>5439410.3041707817</v>
      </c>
      <c r="L23" s="5">
        <v>2633382.029496924</v>
      </c>
      <c r="M23" s="1">
        <f t="shared" si="1"/>
        <v>-1</v>
      </c>
      <c r="N23" s="1">
        <f t="shared" si="2"/>
        <v>2.4999999999999996</v>
      </c>
      <c r="O23" s="8">
        <f t="shared" si="3"/>
        <v>-111120.37999999989</v>
      </c>
      <c r="P23" s="8">
        <f t="shared" si="4"/>
        <v>-26519.052849999996</v>
      </c>
      <c r="Q23" s="70">
        <f t="shared" si="5"/>
        <v>-8.5126141279956338E-2</v>
      </c>
      <c r="R23" s="70">
        <f t="shared" si="6"/>
        <v>-2.0315487037748887E-2</v>
      </c>
      <c r="S23" s="1">
        <f>VLOOKUP(C23,Sheet6!$C$44:$D$55,2,FALSE)</f>
        <v>1.3388889849990284</v>
      </c>
      <c r="T23" s="5">
        <f t="shared" si="7"/>
        <v>-148777.85279090618</v>
      </c>
      <c r="U23" s="5">
        <f t="shared" si="8"/>
        <v>-35506.067753472089</v>
      </c>
      <c r="V23" s="5">
        <f t="shared" si="11"/>
        <v>-184283.92054437828</v>
      </c>
      <c r="W23" s="70">
        <f t="shared" si="9"/>
        <v>-0.11397445289520462</v>
      </c>
      <c r="X23" s="70">
        <f t="shared" si="10"/>
        <v>-2.7200181819732525E-2</v>
      </c>
      <c r="Y23" s="70">
        <f t="shared" si="12"/>
        <v>-0.14117463471493716</v>
      </c>
      <c r="Z23" s="19">
        <f t="shared" si="16"/>
        <v>7498.5106606519257</v>
      </c>
      <c r="AA23" s="19">
        <f t="shared" si="13"/>
        <v>-22560.885622811147</v>
      </c>
      <c r="AB23" s="19">
        <f t="shared" si="13"/>
        <v>-15062.374962159229</v>
      </c>
      <c r="AC23" s="72">
        <f t="shared" si="14"/>
        <v>-1.2000000000000028</v>
      </c>
      <c r="AD23" s="6">
        <f t="shared" si="15"/>
        <v>4.0989247311827954</v>
      </c>
    </row>
    <row r="24" spans="1:30" ht="15" customHeight="1" x14ac:dyDescent="0.25">
      <c r="A24" s="1" t="s">
        <v>64</v>
      </c>
      <c r="B24" s="23">
        <v>42186</v>
      </c>
      <c r="C24" s="67">
        <v>7</v>
      </c>
      <c r="D24" s="123">
        <v>34.799999999999997</v>
      </c>
      <c r="E24">
        <v>6.580645161290323</v>
      </c>
      <c r="F24" s="117">
        <v>13.789241240069158</v>
      </c>
      <c r="G24" s="119">
        <v>0.14219999999999999</v>
      </c>
      <c r="H24" s="5">
        <v>3178279.5580000002</v>
      </c>
      <c r="I24" s="131">
        <v>1531914.9646488777</v>
      </c>
      <c r="J24" s="5">
        <v>1959367.0679800329</v>
      </c>
      <c r="K24" s="5">
        <v>4579745.3273314899</v>
      </c>
      <c r="L24" s="5">
        <v>2042514.5936627332</v>
      </c>
      <c r="M24" s="1">
        <f t="shared" si="1"/>
        <v>-0.40000000000000568</v>
      </c>
      <c r="N24" s="1">
        <f t="shared" si="2"/>
        <v>3.2258064516129004E-2</v>
      </c>
      <c r="O24" s="8">
        <f t="shared" si="3"/>
        <v>-44448.1520000007</v>
      </c>
      <c r="P24" s="8">
        <f t="shared" si="4"/>
        <v>-342.18132709678321</v>
      </c>
      <c r="Q24" s="70">
        <f t="shared" si="5"/>
        <v>-3.6378453605376448E-2</v>
      </c>
      <c r="R24" s="70">
        <f t="shared" si="6"/>
        <v>-2.8005725710297867E-4</v>
      </c>
      <c r="S24" s="1">
        <f>VLOOKUP(C24,Sheet6!$C$44:$D$55,2,FALSE)</f>
        <v>1.0535621782624129</v>
      </c>
      <c r="T24" s="5">
        <f t="shared" si="7"/>
        <v>-46828.891840859564</v>
      </c>
      <c r="U24" s="5">
        <f t="shared" si="8"/>
        <v>-360.50930433681015</v>
      </c>
      <c r="V24" s="5">
        <f t="shared" si="11"/>
        <v>-47189.401145196374</v>
      </c>
      <c r="W24" s="70">
        <f t="shared" si="9"/>
        <v>-3.8326962822298541E-2</v>
      </c>
      <c r="X24" s="70">
        <f t="shared" si="10"/>
        <v>-2.9505773383161087E-4</v>
      </c>
      <c r="Y24" s="70">
        <f t="shared" si="12"/>
        <v>-3.8622020556130149E-2</v>
      </c>
      <c r="Z24" s="19">
        <f t="shared" si="16"/>
        <v>101948.96095004662</v>
      </c>
      <c r="AA24" s="19">
        <f t="shared" si="13"/>
        <v>35145.558449135278</v>
      </c>
      <c r="AB24" s="19">
        <f t="shared" si="13"/>
        <v>137094.51939918191</v>
      </c>
      <c r="AC24" s="72">
        <f t="shared" si="14"/>
        <v>-5</v>
      </c>
      <c r="AD24" s="6">
        <f t="shared" si="15"/>
        <v>1.5139784946236565</v>
      </c>
    </row>
    <row r="25" spans="1:30" ht="15" customHeight="1" x14ac:dyDescent="0.25">
      <c r="A25" s="1" t="s">
        <v>64</v>
      </c>
      <c r="B25" s="23">
        <v>42217</v>
      </c>
      <c r="C25" s="67">
        <v>8</v>
      </c>
      <c r="D25" s="123">
        <v>34.6</v>
      </c>
      <c r="E25">
        <v>8.387096774193548</v>
      </c>
      <c r="F25" s="117">
        <v>13.789241240069158</v>
      </c>
      <c r="G25" s="119">
        <v>0.17079999999999998</v>
      </c>
      <c r="H25" s="5">
        <v>2815953.784</v>
      </c>
      <c r="I25" s="131">
        <v>1470528.7141300277</v>
      </c>
      <c r="J25" s="5">
        <v>1880073.8037175545</v>
      </c>
      <c r="K25" s="5">
        <v>4442234.7336966461</v>
      </c>
      <c r="L25" s="5">
        <v>1868161.0624469477</v>
      </c>
      <c r="M25" s="1">
        <f t="shared" si="1"/>
        <v>-0.69999999999999574</v>
      </c>
      <c r="N25" s="1">
        <f t="shared" si="2"/>
        <v>3.935483870967742</v>
      </c>
      <c r="O25" s="8">
        <f t="shared" si="3"/>
        <v>-77784.265999999363</v>
      </c>
      <c r="P25" s="8">
        <f t="shared" si="4"/>
        <v>-41746.121905806445</v>
      </c>
      <c r="Q25" s="70">
        <f t="shared" si="5"/>
        <v>-6.8653388192832898E-2</v>
      </c>
      <c r="R25" s="70">
        <f t="shared" si="6"/>
        <v>-3.6845661213087473E-2</v>
      </c>
      <c r="S25" s="1">
        <f>VLOOKUP(C25,Sheet6!$C$44:$D$55,2,FALSE)</f>
        <v>0.90405502613260513</v>
      </c>
      <c r="T25" s="5">
        <f t="shared" si="7"/>
        <v>-70321.256631334938</v>
      </c>
      <c r="U25" s="5">
        <f t="shared" si="8"/>
        <v>-37740.791330488762</v>
      </c>
      <c r="V25" s="5">
        <f t="shared" si="11"/>
        <v>-108062.0479618237</v>
      </c>
      <c r="W25" s="70">
        <f t="shared" si="9"/>
        <v>-6.2066440656763436E-2</v>
      </c>
      <c r="X25" s="70">
        <f t="shared" si="10"/>
        <v>-3.3310505210870908E-2</v>
      </c>
      <c r="Y25" s="70">
        <f t="shared" si="12"/>
        <v>-9.5376945867634344E-2</v>
      </c>
      <c r="Z25" s="19">
        <f t="shared" si="16"/>
        <v>-23492.364790475374</v>
      </c>
      <c r="AA25" s="19">
        <f t="shared" si="13"/>
        <v>-37380.282026151952</v>
      </c>
      <c r="AB25" s="19">
        <f t="shared" si="13"/>
        <v>-60872.646816627326</v>
      </c>
      <c r="AC25" s="72">
        <f t="shared" si="14"/>
        <v>-0.19999999999999574</v>
      </c>
      <c r="AD25" s="6">
        <f t="shared" si="15"/>
        <v>1.8064516129032251</v>
      </c>
    </row>
    <row r="26" spans="1:30" ht="15" customHeight="1" x14ac:dyDescent="0.25">
      <c r="A26" s="1" t="s">
        <v>64</v>
      </c>
      <c r="B26" s="23">
        <v>42248</v>
      </c>
      <c r="C26" s="67">
        <v>9</v>
      </c>
      <c r="D26" s="123">
        <v>34.700000000000003</v>
      </c>
      <c r="E26">
        <v>3.1</v>
      </c>
      <c r="F26" s="117">
        <v>13.789241240069158</v>
      </c>
      <c r="G26" s="119">
        <v>0.1013</v>
      </c>
      <c r="H26" s="5">
        <v>2888853.7790000001</v>
      </c>
      <c r="I26" s="131">
        <v>1510767.9693852682</v>
      </c>
      <c r="J26" s="5">
        <v>1932558.9617303088</v>
      </c>
      <c r="K26" s="5">
        <v>4598066.7947018556</v>
      </c>
      <c r="L26" s="5">
        <v>1917775.3855035207</v>
      </c>
      <c r="M26" s="1">
        <f t="shared" si="1"/>
        <v>-1.8999999999999986</v>
      </c>
      <c r="N26" s="1">
        <f t="shared" si="2"/>
        <v>2.8966666666666669</v>
      </c>
      <c r="O26" s="8">
        <f t="shared" si="3"/>
        <v>-211128.7219999996</v>
      </c>
      <c r="P26" s="8">
        <f t="shared" si="4"/>
        <v>-30726.742568866666</v>
      </c>
      <c r="Q26" s="70">
        <f t="shared" si="5"/>
        <v>-0.18634114146212616</v>
      </c>
      <c r="R26" s="70">
        <f t="shared" si="6"/>
        <v>-2.711926747558074E-2</v>
      </c>
      <c r="S26" s="1">
        <f>VLOOKUP(C26,Sheet6!$C$44:$D$55,2,FALSE)</f>
        <v>0.88699702670525249</v>
      </c>
      <c r="T26" s="5">
        <f t="shared" si="7"/>
        <v>-187270.54866607947</v>
      </c>
      <c r="U26" s="5">
        <f t="shared" si="8"/>
        <v>-27254.529298922444</v>
      </c>
      <c r="V26" s="5">
        <f t="shared" si="11"/>
        <v>-214525.07796500192</v>
      </c>
      <c r="W26" s="70">
        <f t="shared" si="9"/>
        <v>-0.16528403842976874</v>
      </c>
      <c r="X26" s="70">
        <f t="shared" si="10"/>
        <v>-2.4054709617264577E-2</v>
      </c>
      <c r="Y26" s="70">
        <f t="shared" si="12"/>
        <v>-0.18933874804703332</v>
      </c>
      <c r="Z26" s="19">
        <f t="shared" si="16"/>
        <v>-116949.29203474453</v>
      </c>
      <c r="AA26" s="19">
        <f t="shared" si="13"/>
        <v>10486.262031566319</v>
      </c>
      <c r="AB26" s="19">
        <f t="shared" si="13"/>
        <v>-106463.03000317822</v>
      </c>
      <c r="AC26" s="72">
        <f t="shared" si="14"/>
        <v>0.10000000000000142</v>
      </c>
      <c r="AD26" s="6">
        <f t="shared" si="15"/>
        <v>-5.2870967741935484</v>
      </c>
    </row>
    <row r="27" spans="1:30" ht="15" customHeight="1" x14ac:dyDescent="0.25">
      <c r="A27" s="1" t="s">
        <v>64</v>
      </c>
      <c r="B27" s="23">
        <v>42278</v>
      </c>
      <c r="C27" s="67">
        <v>10</v>
      </c>
      <c r="D27" s="123">
        <v>34.6</v>
      </c>
      <c r="E27">
        <v>1.064516129032258</v>
      </c>
      <c r="F27" s="117">
        <v>13.789241240069158</v>
      </c>
      <c r="G27" s="119">
        <v>8.8699999999999987E-2</v>
      </c>
      <c r="H27" s="5">
        <v>3240045.0389999999</v>
      </c>
      <c r="I27" s="131">
        <v>1506010.9211818229</v>
      </c>
      <c r="J27" s="5">
        <v>2181513.5038009444</v>
      </c>
      <c r="K27" s="5">
        <v>5012998.1280668071</v>
      </c>
      <c r="L27" s="5">
        <v>2136887.2638598569</v>
      </c>
      <c r="M27" s="1">
        <f t="shared" si="1"/>
        <v>-0.69999999999999574</v>
      </c>
      <c r="N27" s="1">
        <f t="shared" si="2"/>
        <v>1</v>
      </c>
      <c r="O27" s="8">
        <f t="shared" si="3"/>
        <v>-77784.265999999363</v>
      </c>
      <c r="P27" s="8">
        <f t="shared" si="4"/>
        <v>-10607.621139999999</v>
      </c>
      <c r="Q27" s="70">
        <f t="shared" si="5"/>
        <v>-6.4161575705523305E-2</v>
      </c>
      <c r="R27" s="70">
        <f t="shared" si="6"/>
        <v>-8.7498632027925155E-3</v>
      </c>
      <c r="S27" s="1">
        <f>VLOOKUP(C27,Sheet6!$C$44:$D$55,2,FALSE)</f>
        <v>0.98906255216425665</v>
      </c>
      <c r="T27" s="5">
        <f t="shared" si="7"/>
        <v>-76933.504648182789</v>
      </c>
      <c r="U27" s="5">
        <f t="shared" si="8"/>
        <v>-10491.60083711992</v>
      </c>
      <c r="V27" s="5">
        <f t="shared" si="11"/>
        <v>-87425.105485302716</v>
      </c>
      <c r="W27" s="70">
        <f t="shared" si="9"/>
        <v>-6.3459811818185052E-2</v>
      </c>
      <c r="X27" s="70">
        <f t="shared" si="10"/>
        <v>-8.6541620304420828E-3</v>
      </c>
      <c r="Y27" s="70">
        <f t="shared" si="12"/>
        <v>-7.2113973848627139E-2</v>
      </c>
      <c r="Z27" s="19">
        <f t="shared" si="16"/>
        <v>110337.04401789668</v>
      </c>
      <c r="AA27" s="19">
        <f t="shared" si="13"/>
        <v>16762.928461802523</v>
      </c>
      <c r="AB27" s="19">
        <f t="shared" si="13"/>
        <v>127099.97247969921</v>
      </c>
      <c r="AC27" s="72">
        <f t="shared" si="14"/>
        <v>-0.10000000000000142</v>
      </c>
      <c r="AD27" s="6">
        <f t="shared" si="15"/>
        <v>-2.0354838709677421</v>
      </c>
    </row>
    <row r="28" spans="1:30" ht="15" customHeight="1" x14ac:dyDescent="0.25">
      <c r="A28" s="1" t="s">
        <v>64</v>
      </c>
      <c r="B28" s="23">
        <v>42309</v>
      </c>
      <c r="C28" s="67">
        <v>11</v>
      </c>
      <c r="D28" s="123">
        <v>29.9</v>
      </c>
      <c r="E28">
        <v>0</v>
      </c>
      <c r="F28" s="117">
        <v>13.789241240069158</v>
      </c>
      <c r="G28" s="119">
        <v>6.6400000000000001E-2</v>
      </c>
      <c r="H28" s="5">
        <v>3332856.0219999999</v>
      </c>
      <c r="I28" s="131">
        <v>1223512.4902180536</v>
      </c>
      <c r="J28" s="5">
        <v>2111783.4704376822</v>
      </c>
      <c r="K28" s="5">
        <v>4686754.3813849501</v>
      </c>
      <c r="L28" s="5">
        <v>2239711.6623403658</v>
      </c>
      <c r="M28" s="1">
        <f t="shared" si="1"/>
        <v>-1.3000000000000007</v>
      </c>
      <c r="N28" s="1">
        <f t="shared" si="2"/>
        <v>-6.6666666666666666E-2</v>
      </c>
      <c r="O28" s="8">
        <f t="shared" si="3"/>
        <v>-144456.49399999995</v>
      </c>
      <c r="P28" s="8">
        <f t="shared" si="4"/>
        <v>707.17474266666659</v>
      </c>
      <c r="Q28" s="70">
        <f t="shared" si="5"/>
        <v>-0.14798657323652642</v>
      </c>
      <c r="R28" s="70">
        <f t="shared" si="6"/>
        <v>7.244559517460144E-4</v>
      </c>
      <c r="S28" s="1">
        <f>VLOOKUP(C28,Sheet6!$C$44:$D$55,2,FALSE)</f>
        <v>1.0647441489694487</v>
      </c>
      <c r="T28" s="5">
        <f t="shared" si="7"/>
        <v>-153809.20676714022</v>
      </c>
      <c r="U28" s="5">
        <f t="shared" si="8"/>
        <v>752.96016955330879</v>
      </c>
      <c r="V28" s="5">
        <f t="shared" si="11"/>
        <v>-153056.2465975869</v>
      </c>
      <c r="W28" s="70">
        <f t="shared" si="9"/>
        <v>-0.15756783797963031</v>
      </c>
      <c r="X28" s="70">
        <f t="shared" si="10"/>
        <v>7.7136023580766215E-4</v>
      </c>
      <c r="Y28" s="70">
        <f t="shared" si="12"/>
        <v>-0.15679647774382266</v>
      </c>
      <c r="Z28" s="19">
        <f t="shared" si="16"/>
        <v>-76875.70211895743</v>
      </c>
      <c r="AA28" s="19">
        <f t="shared" si="13"/>
        <v>11244.56100667323</v>
      </c>
      <c r="AB28" s="19">
        <f t="shared" si="13"/>
        <v>-65631.141112284182</v>
      </c>
      <c r="AC28" s="72">
        <f t="shared" si="14"/>
        <v>-4.7000000000000028</v>
      </c>
      <c r="AD28" s="6">
        <f t="shared" si="15"/>
        <v>-1.064516129032258</v>
      </c>
    </row>
    <row r="29" spans="1:30" ht="15" customHeight="1" x14ac:dyDescent="0.25">
      <c r="A29" s="1" t="s">
        <v>64</v>
      </c>
      <c r="B29" s="23">
        <v>42339</v>
      </c>
      <c r="C29" s="67">
        <v>12</v>
      </c>
      <c r="D29" s="123">
        <v>23.2</v>
      </c>
      <c r="E29">
        <v>0</v>
      </c>
      <c r="F29" s="117">
        <v>13.789241240069158</v>
      </c>
      <c r="G29" s="119">
        <v>7.5899999999999995E-2</v>
      </c>
      <c r="H29" s="5">
        <v>2718731.5430000001</v>
      </c>
      <c r="I29" s="131">
        <v>986815.05696333281</v>
      </c>
      <c r="J29" s="5">
        <v>1703242.7403987991</v>
      </c>
      <c r="K29" s="5">
        <v>3970963.1304922784</v>
      </c>
      <c r="L29" s="5">
        <v>1752982.0351042685</v>
      </c>
      <c r="M29" s="1">
        <f t="shared" si="1"/>
        <v>-1.1000000000000014</v>
      </c>
      <c r="N29" s="1">
        <f t="shared" si="2"/>
        <v>-0.4838709677419355</v>
      </c>
      <c r="O29" s="8">
        <f t="shared" si="3"/>
        <v>-122232.41800000006</v>
      </c>
      <c r="P29" s="8">
        <f t="shared" si="4"/>
        <v>5132.7199064516126</v>
      </c>
      <c r="Q29" s="70">
        <f t="shared" si="5"/>
        <v>-0.13737693337766754</v>
      </c>
      <c r="R29" s="70">
        <f t="shared" si="6"/>
        <v>5.7686604926266843E-3</v>
      </c>
      <c r="S29" s="1">
        <f>VLOOKUP(C29,Sheet6!$C$44:$D$55,2,FALSE)</f>
        <v>0.83597128708074342</v>
      </c>
      <c r="T29" s="5">
        <f t="shared" si="7"/>
        <v>-102182.79179845148</v>
      </c>
      <c r="U29" s="5">
        <f t="shared" si="8"/>
        <v>4290.806466421308</v>
      </c>
      <c r="V29" s="5">
        <f t="shared" si="11"/>
        <v>-97891.985332030177</v>
      </c>
      <c r="W29" s="70">
        <f t="shared" si="9"/>
        <v>-0.11484317181093426</v>
      </c>
      <c r="X29" s="70">
        <f t="shared" si="10"/>
        <v>4.8224345367529646E-3</v>
      </c>
      <c r="Y29" s="70">
        <f t="shared" si="12"/>
        <v>-0.1100207372741813</v>
      </c>
      <c r="Z29" s="19">
        <f t="shared" si="16"/>
        <v>51626.414968688739</v>
      </c>
      <c r="AA29" s="19">
        <f t="shared" si="13"/>
        <v>3537.8462968679992</v>
      </c>
      <c r="AB29" s="19">
        <f t="shared" si="13"/>
        <v>55164.261265556721</v>
      </c>
      <c r="AC29" s="72">
        <f t="shared" si="14"/>
        <v>-6.6999999999999993</v>
      </c>
      <c r="AD29" s="6">
        <f t="shared" si="15"/>
        <v>0</v>
      </c>
    </row>
    <row r="30" spans="1:30" ht="15" customHeight="1" x14ac:dyDescent="0.25">
      <c r="A30" s="1" t="s">
        <v>64</v>
      </c>
      <c r="B30" s="23">
        <v>42370</v>
      </c>
      <c r="C30" s="67">
        <v>1</v>
      </c>
      <c r="D30" s="123">
        <v>22.9</v>
      </c>
      <c r="E30">
        <v>0.61290322580645162</v>
      </c>
      <c r="F30" s="117">
        <v>13.789241240069158</v>
      </c>
      <c r="G30" s="119">
        <v>3.7100000000000001E-2</v>
      </c>
      <c r="H30" s="5">
        <v>2314587.9309999999</v>
      </c>
      <c r="I30" s="131">
        <v>926180.07363056054</v>
      </c>
      <c r="J30" s="5">
        <v>1500658.3720374918</v>
      </c>
      <c r="K30" s="5">
        <v>3762149.0428906428</v>
      </c>
      <c r="L30" s="5">
        <v>1520527.7692310459</v>
      </c>
      <c r="M30" s="1">
        <f t="shared" si="1"/>
        <v>-0.90000000000000213</v>
      </c>
      <c r="N30" s="1">
        <f t="shared" si="2"/>
        <v>0.19354838709677424</v>
      </c>
      <c r="O30" s="8">
        <f t="shared" si="3"/>
        <v>-100008.34200000018</v>
      </c>
      <c r="P30" s="8">
        <f t="shared" si="4"/>
        <v>-2053.0879625806456</v>
      </c>
      <c r="Q30" s="70">
        <f t="shared" si="5"/>
        <v>-0.11837352262001058</v>
      </c>
      <c r="R30" s="70">
        <f t="shared" si="6"/>
        <v>-2.4301098240325897E-3</v>
      </c>
      <c r="S30" s="1">
        <f>VLOOKUP(C30,Sheet6!$C$44:$D$55,2,FALSE)</f>
        <v>0.71232425039198211</v>
      </c>
      <c r="T30" s="5">
        <f t="shared" si="7"/>
        <v>-71238.367248095106</v>
      </c>
      <c r="U30" s="5">
        <f t="shared" si="8"/>
        <v>-1462.4643439340603</v>
      </c>
      <c r="V30" s="5">
        <f t="shared" si="11"/>
        <v>-72700.831592029164</v>
      </c>
      <c r="W30" s="70">
        <f t="shared" si="9"/>
        <v>-8.4320330766557372E-2</v>
      </c>
      <c r="X30" s="70">
        <f t="shared" si="10"/>
        <v>-1.7310261587742061E-3</v>
      </c>
      <c r="Y30" s="70">
        <f t="shared" si="12"/>
        <v>-8.6051356925331585E-2</v>
      </c>
      <c r="Z30" s="19">
        <f t="shared" si="16"/>
        <v>30944.424550356372</v>
      </c>
      <c r="AA30" s="19">
        <f t="shared" si="13"/>
        <v>-5753.2708103553687</v>
      </c>
      <c r="AB30" s="19">
        <f t="shared" si="13"/>
        <v>25191.153740001013</v>
      </c>
      <c r="AC30" s="72">
        <f t="shared" si="14"/>
        <v>-0.30000000000000071</v>
      </c>
      <c r="AD30" s="6">
        <f t="shared" si="15"/>
        <v>0.61290322580645162</v>
      </c>
    </row>
    <row r="31" spans="1:30" ht="15" customHeight="1" x14ac:dyDescent="0.25">
      <c r="A31" s="1" t="s">
        <v>64</v>
      </c>
      <c r="B31" s="23">
        <v>42401</v>
      </c>
      <c r="C31" s="67">
        <v>2</v>
      </c>
      <c r="D31" s="123">
        <v>27.8</v>
      </c>
      <c r="E31">
        <v>0</v>
      </c>
      <c r="F31" s="117">
        <v>13.789241240069158</v>
      </c>
      <c r="G31" s="119">
        <v>3.0200000000000001E-2</v>
      </c>
      <c r="H31" s="5">
        <v>2273581.64</v>
      </c>
      <c r="I31" s="131">
        <v>1076164.3038081871</v>
      </c>
      <c r="J31" s="5">
        <v>1586886.5566405416</v>
      </c>
      <c r="K31" s="5">
        <v>3981529.8719778294</v>
      </c>
      <c r="L31" s="5">
        <v>1520978.8259684695</v>
      </c>
      <c r="M31" s="1">
        <f t="shared" si="1"/>
        <v>-0.59999999999999787</v>
      </c>
      <c r="N31" s="1">
        <f t="shared" si="2"/>
        <v>-3.4482758620689648E-2</v>
      </c>
      <c r="O31" s="8">
        <f t="shared" si="3"/>
        <v>-66672.227999999654</v>
      </c>
      <c r="P31" s="8">
        <f t="shared" si="4"/>
        <v>365.7800393103447</v>
      </c>
      <c r="Q31" s="70">
        <f t="shared" si="5"/>
        <v>-7.4370781951898016E-2</v>
      </c>
      <c r="R31" s="70">
        <f t="shared" si="6"/>
        <v>4.0801617647915516E-4</v>
      </c>
      <c r="S31" s="1">
        <f>VLOOKUP(C31,Sheet6!$C$44:$D$55,2,FALSE)</f>
        <v>0.71996082760841851</v>
      </c>
      <c r="T31" s="5">
        <f t="shared" si="7"/>
        <v>-48001.392449376923</v>
      </c>
      <c r="U31" s="5">
        <f t="shared" si="8"/>
        <v>263.34729982451563</v>
      </c>
      <c r="V31" s="5">
        <f t="shared" si="11"/>
        <v>-47738.04514955241</v>
      </c>
      <c r="W31" s="70">
        <f t="shared" si="9"/>
        <v>-5.3544049723973725E-2</v>
      </c>
      <c r="X31" s="70">
        <f t="shared" si="10"/>
        <v>2.9375566409555511E-4</v>
      </c>
      <c r="Y31" s="70">
        <f t="shared" si="12"/>
        <v>-5.3250294059878168E-2</v>
      </c>
      <c r="Z31" s="19">
        <f t="shared" si="16"/>
        <v>23236.974798718184</v>
      </c>
      <c r="AA31" s="19">
        <f t="shared" si="13"/>
        <v>1725.8116437585759</v>
      </c>
      <c r="AB31" s="19">
        <f t="shared" si="13"/>
        <v>24962.786442476754</v>
      </c>
      <c r="AC31" s="72">
        <f t="shared" si="14"/>
        <v>4.9000000000000021</v>
      </c>
      <c r="AD31" s="6">
        <f t="shared" si="15"/>
        <v>-0.61290322580645162</v>
      </c>
    </row>
    <row r="32" spans="1:30" ht="15" customHeight="1" x14ac:dyDescent="0.25">
      <c r="A32" s="1" t="s">
        <v>64</v>
      </c>
      <c r="B32" s="23">
        <v>42430</v>
      </c>
      <c r="C32" s="67">
        <v>3</v>
      </c>
      <c r="D32" s="123">
        <v>33.6</v>
      </c>
      <c r="E32">
        <v>0.1967741935483871</v>
      </c>
      <c r="F32" s="117">
        <v>13.789241240069158</v>
      </c>
      <c r="G32" s="119">
        <v>2.4300000000000002E-2</v>
      </c>
      <c r="H32" s="5">
        <v>3151568.7510000002</v>
      </c>
      <c r="I32" s="131">
        <v>1359623.3617823573</v>
      </c>
      <c r="J32" s="5">
        <v>2143835.2042254037</v>
      </c>
      <c r="K32" s="5">
        <v>4959573.7506931238</v>
      </c>
      <c r="L32" s="5">
        <v>2067089.9815456849</v>
      </c>
      <c r="M32" s="1">
        <f t="shared" si="1"/>
        <v>-1.1000000000000014</v>
      </c>
      <c r="N32" s="1">
        <f t="shared" si="2"/>
        <v>-0.60967741935483866</v>
      </c>
      <c r="O32" s="8">
        <f t="shared" si="3"/>
        <v>-122232.41800000053</v>
      </c>
      <c r="P32" s="8">
        <f t="shared" si="4"/>
        <v>6467.2270821290322</v>
      </c>
      <c r="Q32" s="70">
        <f t="shared" si="5"/>
        <v>-0.10064608723199585</v>
      </c>
      <c r="R32" s="70">
        <f t="shared" si="6"/>
        <v>5.325110242497876E-3</v>
      </c>
      <c r="S32" s="1">
        <f>VLOOKUP(C32,Sheet6!$C$44:$D$55,2,FALSE)</f>
        <v>0.95766618368528833</v>
      </c>
      <c r="T32" s="5">
        <f t="shared" si="7"/>
        <v>-117057.85326868545</v>
      </c>
      <c r="U32" s="5">
        <f t="shared" si="8"/>
        <v>6193.4446787686529</v>
      </c>
      <c r="V32" s="5">
        <f t="shared" si="11"/>
        <v>-110864.4085899168</v>
      </c>
      <c r="W32" s="70">
        <f t="shared" si="9"/>
        <v>-9.6385354262322087E-2</v>
      </c>
      <c r="X32" s="70">
        <f t="shared" si="10"/>
        <v>5.099678003636381E-3</v>
      </c>
      <c r="Y32" s="70">
        <f t="shared" si="12"/>
        <v>-9.1285676258685708E-2</v>
      </c>
      <c r="Z32" s="19">
        <f t="shared" si="16"/>
        <v>-69056.46081930853</v>
      </c>
      <c r="AA32" s="19">
        <f t="shared" si="13"/>
        <v>5930.0973789441377</v>
      </c>
      <c r="AB32" s="19">
        <f t="shared" si="13"/>
        <v>-63126.363440364388</v>
      </c>
      <c r="AC32" s="72">
        <f t="shared" si="14"/>
        <v>5.8000000000000007</v>
      </c>
      <c r="AD32" s="6">
        <f t="shared" si="15"/>
        <v>0.1967741935483871</v>
      </c>
    </row>
    <row r="33" spans="1:30" ht="15" customHeight="1" x14ac:dyDescent="0.25">
      <c r="A33" s="1" t="s">
        <v>64</v>
      </c>
      <c r="B33" s="23">
        <v>42461</v>
      </c>
      <c r="C33" s="67">
        <v>4</v>
      </c>
      <c r="D33" s="123">
        <v>40.5</v>
      </c>
      <c r="E33">
        <v>0</v>
      </c>
      <c r="F33" s="117">
        <v>13.856761338868008</v>
      </c>
      <c r="G33" s="119">
        <v>5.04E-2</v>
      </c>
      <c r="H33" s="5">
        <v>3662827.6320000002</v>
      </c>
      <c r="I33" s="131">
        <v>1610520.3645748128</v>
      </c>
      <c r="J33" s="5">
        <v>2468856.7264355589</v>
      </c>
      <c r="K33" s="5">
        <v>5505438.2239072379</v>
      </c>
      <c r="L33" s="5">
        <v>2397840.4764891639</v>
      </c>
      <c r="M33" s="1">
        <f t="shared" si="1"/>
        <v>-1.6000000000000014</v>
      </c>
      <c r="N33" s="1">
        <f t="shared" si="2"/>
        <v>0</v>
      </c>
      <c r="O33" s="8">
        <f t="shared" si="3"/>
        <v>-177792.60800000001</v>
      </c>
      <c r="P33" s="8">
        <f t="shared" si="4"/>
        <v>0</v>
      </c>
      <c r="Q33" s="70">
        <f t="shared" si="5"/>
        <v>-0.11795729693950323</v>
      </c>
      <c r="R33" s="70">
        <f t="shared" si="6"/>
        <v>0</v>
      </c>
      <c r="S33" s="1">
        <f>VLOOKUP(C33,Sheet6!$C$44:$D$55,2,FALSE)</f>
        <v>1.1303975823179111</v>
      </c>
      <c r="T33" s="5">
        <f t="shared" si="7"/>
        <v>-200976.3342371961</v>
      </c>
      <c r="U33" s="5">
        <f t="shared" si="8"/>
        <v>0</v>
      </c>
      <c r="V33" s="5">
        <f t="shared" si="11"/>
        <v>-200976.3342371961</v>
      </c>
      <c r="W33" s="70">
        <f t="shared" si="9"/>
        <v>-0.13333864327717038</v>
      </c>
      <c r="X33" s="70">
        <f t="shared" si="10"/>
        <v>0</v>
      </c>
      <c r="Y33" s="70">
        <f t="shared" si="12"/>
        <v>-0.13333864327717038</v>
      </c>
      <c r="Z33" s="19">
        <f t="shared" si="16"/>
        <v>-83918.480968510659</v>
      </c>
      <c r="AA33" s="19">
        <f t="shared" si="13"/>
        <v>-6193.4446787686529</v>
      </c>
      <c r="AB33" s="19">
        <f t="shared" si="13"/>
        <v>-90111.925647279306</v>
      </c>
      <c r="AC33" s="72">
        <f t="shared" si="14"/>
        <v>6.8999999999999986</v>
      </c>
      <c r="AD33" s="6">
        <f t="shared" si="15"/>
        <v>-0.1967741935483871</v>
      </c>
    </row>
    <row r="34" spans="1:30" ht="15" customHeight="1" x14ac:dyDescent="0.25">
      <c r="A34" s="1" t="s">
        <v>64</v>
      </c>
      <c r="B34" s="23">
        <v>42491</v>
      </c>
      <c r="C34" s="67">
        <v>5</v>
      </c>
      <c r="D34" s="123">
        <v>41.9</v>
      </c>
      <c r="E34">
        <v>0</v>
      </c>
      <c r="F34" s="117">
        <v>13.856761338868008</v>
      </c>
      <c r="G34" s="119">
        <v>2.8399999999999998E-2</v>
      </c>
      <c r="H34" s="5">
        <v>4313336.7680000002</v>
      </c>
      <c r="I34" s="131">
        <v>1975579.98894865</v>
      </c>
      <c r="J34" s="5">
        <v>2899943.1747294031</v>
      </c>
      <c r="K34" s="5">
        <v>6218642.2721670903</v>
      </c>
      <c r="L34" s="5">
        <v>2848802.1376361297</v>
      </c>
      <c r="M34" s="1">
        <f t="shared" si="1"/>
        <v>0.89999999999999858</v>
      </c>
      <c r="N34" s="1">
        <f t="shared" si="2"/>
        <v>-0.967741935483871</v>
      </c>
      <c r="O34" s="8">
        <f t="shared" si="3"/>
        <v>100008.34200000018</v>
      </c>
      <c r="P34" s="8">
        <f t="shared" si="4"/>
        <v>10265.439812903225</v>
      </c>
      <c r="Q34" s="70">
        <f t="shared" si="5"/>
        <v>6.1951369397778649E-2</v>
      </c>
      <c r="R34" s="70">
        <f t="shared" si="6"/>
        <v>6.3590500668417272E-3</v>
      </c>
      <c r="S34" s="1">
        <f>VLOOKUP(C34,Sheet6!$C$44:$D$55,2,FALSE)</f>
        <v>1.4063699516826551</v>
      </c>
      <c r="T34" s="5">
        <f t="shared" si="7"/>
        <v>140648.72710640269</v>
      </c>
      <c r="U34" s="5">
        <f t="shared" si="8"/>
        <v>14437.006093673914</v>
      </c>
      <c r="V34" s="5">
        <f t="shared" si="11"/>
        <v>155085.73320007659</v>
      </c>
      <c r="W34" s="70">
        <f t="shared" si="9"/>
        <v>8.7126544386628271E-2</v>
      </c>
      <c r="X34" s="70">
        <f t="shared" si="10"/>
        <v>8.9431769352517846E-3</v>
      </c>
      <c r="Y34" s="70">
        <f t="shared" si="12"/>
        <v>9.6069721321880061E-2</v>
      </c>
      <c r="Z34" s="19">
        <f t="shared" si="16"/>
        <v>341625.06134359876</v>
      </c>
      <c r="AA34" s="19">
        <f t="shared" si="13"/>
        <v>14437.006093673914</v>
      </c>
      <c r="AB34" s="19">
        <f t="shared" si="13"/>
        <v>356062.06743727269</v>
      </c>
      <c r="AC34" s="72">
        <f t="shared" si="14"/>
        <v>1.3999999999999986</v>
      </c>
      <c r="AD34" s="6">
        <f t="shared" si="15"/>
        <v>0</v>
      </c>
    </row>
    <row r="35" spans="1:30" ht="15" customHeight="1" x14ac:dyDescent="0.25">
      <c r="A35" s="1" t="s">
        <v>64</v>
      </c>
      <c r="B35" s="23">
        <v>42522</v>
      </c>
      <c r="C35" s="67">
        <v>6</v>
      </c>
      <c r="D35" s="123">
        <v>41.1</v>
      </c>
      <c r="E35">
        <v>4.333333333333333</v>
      </c>
      <c r="F35" s="117">
        <v>13.856761338868008</v>
      </c>
      <c r="G35" s="119">
        <v>2.7400000000000001E-2</v>
      </c>
      <c r="H35" s="5">
        <v>4006826.4419999998</v>
      </c>
      <c r="I35" s="131">
        <v>2081385.9593178728</v>
      </c>
      <c r="J35" s="5">
        <v>2643151.6948496513</v>
      </c>
      <c r="K35" s="5">
        <v>5701640.690563729</v>
      </c>
      <c r="L35" s="5">
        <v>2619820.2593896454</v>
      </c>
      <c r="M35" s="1">
        <f t="shared" si="1"/>
        <v>1.3000000000000043</v>
      </c>
      <c r="N35" s="1">
        <f t="shared" si="2"/>
        <v>-0.73333333333333339</v>
      </c>
      <c r="O35" s="8">
        <f t="shared" si="3"/>
        <v>144456.49400000088</v>
      </c>
      <c r="P35" s="8">
        <f t="shared" si="4"/>
        <v>7778.9221693333384</v>
      </c>
      <c r="Q35" s="70">
        <f t="shared" si="5"/>
        <v>9.4302827613560208E-2</v>
      </c>
      <c r="R35" s="70">
        <f t="shared" si="6"/>
        <v>5.0781680770539753E-3</v>
      </c>
      <c r="S35" s="1">
        <f>VLOOKUP(C35,Sheet6!$C$44:$D$55,2,FALSE)</f>
        <v>1.3388889849990284</v>
      </c>
      <c r="T35" s="5">
        <f t="shared" si="7"/>
        <v>193411.20862817942</v>
      </c>
      <c r="U35" s="5">
        <f t="shared" si="8"/>
        <v>10415.113207685154</v>
      </c>
      <c r="V35" s="5">
        <f t="shared" si="11"/>
        <v>203826.32183586457</v>
      </c>
      <c r="W35" s="70">
        <f t="shared" si="9"/>
        <v>0.12626101714605797</v>
      </c>
      <c r="X35" s="70">
        <f t="shared" si="10"/>
        <v>6.7991033023412648E-3</v>
      </c>
      <c r="Y35" s="70">
        <f t="shared" si="12"/>
        <v>0.13306012044839924</v>
      </c>
      <c r="Z35" s="19">
        <f t="shared" si="16"/>
        <v>52762.481521776732</v>
      </c>
      <c r="AA35" s="19">
        <f t="shared" si="16"/>
        <v>-4021.8928859887601</v>
      </c>
      <c r="AB35" s="19">
        <f t="shared" si="16"/>
        <v>48740.588635787979</v>
      </c>
      <c r="AC35" s="72">
        <f t="shared" si="14"/>
        <v>-0.79999999999999716</v>
      </c>
      <c r="AD35" s="6">
        <f t="shared" si="15"/>
        <v>4.333333333333333</v>
      </c>
    </row>
    <row r="36" spans="1:30" ht="15" customHeight="1" x14ac:dyDescent="0.25">
      <c r="A36" s="1" t="s">
        <v>64</v>
      </c>
      <c r="B36" s="23">
        <v>42552</v>
      </c>
      <c r="C36" s="67">
        <v>7</v>
      </c>
      <c r="D36" s="123">
        <v>33.9</v>
      </c>
      <c r="E36">
        <v>6.064516129032258</v>
      </c>
      <c r="F36" s="117">
        <v>13.856761338868008</v>
      </c>
      <c r="G36" s="119">
        <v>2.06E-2</v>
      </c>
      <c r="H36" s="5">
        <v>3119216.702</v>
      </c>
      <c r="I36" s="131">
        <v>1828257.5075724144</v>
      </c>
      <c r="J36" s="5">
        <v>1966362.0424032728</v>
      </c>
      <c r="K36" s="5">
        <v>4511619.3445259714</v>
      </c>
      <c r="L36" s="5">
        <v>1996828.4344287058</v>
      </c>
      <c r="M36" s="1">
        <f t="shared" si="1"/>
        <v>-0.89999999999999858</v>
      </c>
      <c r="N36" s="1">
        <f t="shared" si="2"/>
        <v>-0.51612903225806495</v>
      </c>
      <c r="O36" s="8">
        <f t="shared" si="3"/>
        <v>-100008.34199999971</v>
      </c>
      <c r="P36" s="8">
        <f t="shared" si="4"/>
        <v>5474.9012335484003</v>
      </c>
      <c r="Q36" s="70">
        <f t="shared" si="5"/>
        <v>-6.5283220222946317E-2</v>
      </c>
      <c r="R36" s="70">
        <f t="shared" si="6"/>
        <v>3.5738936950741739E-3</v>
      </c>
      <c r="S36" s="1">
        <f>VLOOKUP(C36,Sheet6!$C$44:$D$55,2,FALSE)</f>
        <v>1.0535621782624129</v>
      </c>
      <c r="T36" s="5">
        <f t="shared" si="7"/>
        <v>-105365.00664193205</v>
      </c>
      <c r="U36" s="5">
        <f t="shared" si="8"/>
        <v>5768.1488693888241</v>
      </c>
      <c r="V36" s="5">
        <f t="shared" si="11"/>
        <v>-99596.857772543226</v>
      </c>
      <c r="W36" s="70">
        <f t="shared" si="9"/>
        <v>-6.8779931702072125E-2</v>
      </c>
      <c r="X36" s="70">
        <f t="shared" si="10"/>
        <v>3.7653192262606505E-3</v>
      </c>
      <c r="Y36" s="70">
        <f t="shared" si="12"/>
        <v>-6.5014612475811473E-2</v>
      </c>
      <c r="Z36" s="19">
        <f t="shared" si="16"/>
        <v>-298776.21527011145</v>
      </c>
      <c r="AA36" s="19">
        <f t="shared" si="16"/>
        <v>-4646.9643382963295</v>
      </c>
      <c r="AB36" s="19">
        <f t="shared" si="16"/>
        <v>-303423.17960840778</v>
      </c>
      <c r="AC36" s="72">
        <f t="shared" si="14"/>
        <v>-7.2000000000000028</v>
      </c>
      <c r="AD36" s="6">
        <f t="shared" si="15"/>
        <v>1.731182795698925</v>
      </c>
    </row>
    <row r="37" spans="1:30" ht="15" customHeight="1" x14ac:dyDescent="0.25">
      <c r="A37" s="1" t="s">
        <v>64</v>
      </c>
      <c r="B37" s="23">
        <v>42583</v>
      </c>
      <c r="C37" s="67">
        <v>8</v>
      </c>
      <c r="D37" s="123">
        <v>34.200000000000003</v>
      </c>
      <c r="E37">
        <v>4.774193548387097</v>
      </c>
      <c r="F37" s="117">
        <v>13.856761338868008</v>
      </c>
      <c r="G37" s="119">
        <v>6.6500000000000004E-2</v>
      </c>
      <c r="H37" s="5">
        <v>2512718.6430000002</v>
      </c>
      <c r="I37" s="131">
        <v>1705029.8796402565</v>
      </c>
      <c r="J37" s="5">
        <v>1586000.6404857663</v>
      </c>
      <c r="K37" s="5">
        <v>3975383.5056742672</v>
      </c>
      <c r="L37" s="5">
        <v>1616331.8245627752</v>
      </c>
      <c r="M37" s="1">
        <f t="shared" si="1"/>
        <v>-0.39999999999999858</v>
      </c>
      <c r="N37" s="1">
        <f t="shared" si="2"/>
        <v>-3.6129032258064511</v>
      </c>
      <c r="O37" s="8">
        <f t="shared" si="3"/>
        <v>-44448.152000000235</v>
      </c>
      <c r="P37" s="8">
        <f t="shared" si="4"/>
        <v>38324.308634838701</v>
      </c>
      <c r="Q37" s="70">
        <f t="shared" si="5"/>
        <v>-3.0225966737613817E-2</v>
      </c>
      <c r="R37" s="70">
        <f t="shared" si="6"/>
        <v>2.6061584698474628E-2</v>
      </c>
      <c r="S37" s="1">
        <f>VLOOKUP(C37,Sheet6!$C$44:$D$55,2,FALSE)</f>
        <v>0.90405502613260513</v>
      </c>
      <c r="T37" s="5">
        <f t="shared" si="7"/>
        <v>-40183.575217906218</v>
      </c>
      <c r="U37" s="5">
        <f t="shared" si="8"/>
        <v>34647.283844383128</v>
      </c>
      <c r="V37" s="5">
        <f t="shared" si="11"/>
        <v>-5536.2913735230904</v>
      </c>
      <c r="W37" s="70">
        <f t="shared" si="9"/>
        <v>-2.7325937148856713E-2</v>
      </c>
      <c r="X37" s="70">
        <f t="shared" si="10"/>
        <v>2.3561106635636583E-2</v>
      </c>
      <c r="Y37" s="70">
        <f t="shared" si="12"/>
        <v>-3.7648305132201298E-3</v>
      </c>
      <c r="Z37" s="19">
        <f t="shared" si="16"/>
        <v>65181.431424025832</v>
      </c>
      <c r="AA37" s="19">
        <f t="shared" si="16"/>
        <v>28879.134974994304</v>
      </c>
      <c r="AB37" s="19">
        <f t="shared" si="16"/>
        <v>94060.566399020143</v>
      </c>
      <c r="AC37" s="72">
        <f t="shared" si="14"/>
        <v>0.30000000000000426</v>
      </c>
      <c r="AD37" s="6">
        <f t="shared" si="15"/>
        <v>-1.290322580645161</v>
      </c>
    </row>
    <row r="38" spans="1:30" ht="15" customHeight="1" x14ac:dyDescent="0.25">
      <c r="A38" s="1" t="s">
        <v>64</v>
      </c>
      <c r="B38" s="23">
        <v>42614</v>
      </c>
      <c r="C38" s="67">
        <v>9</v>
      </c>
      <c r="D38" s="123">
        <v>35.1</v>
      </c>
      <c r="E38">
        <v>1.6</v>
      </c>
      <c r="F38" s="117">
        <v>13.856761338868008</v>
      </c>
      <c r="G38" s="119">
        <v>3.6600000000000001E-2</v>
      </c>
      <c r="H38" s="5">
        <v>2565597.8539999998</v>
      </c>
      <c r="I38" s="131">
        <v>1552328.2674990606</v>
      </c>
      <c r="J38" s="5">
        <v>1805811.4066410649</v>
      </c>
      <c r="K38" s="5">
        <v>4366149.9361788826</v>
      </c>
      <c r="L38" s="5">
        <v>1698717.0673381428</v>
      </c>
      <c r="M38" s="1">
        <f t="shared" si="1"/>
        <v>0.39999999999999858</v>
      </c>
      <c r="N38" s="1">
        <f t="shared" si="2"/>
        <v>-1.5</v>
      </c>
      <c r="O38" s="8">
        <f t="shared" si="3"/>
        <v>44448.151999999769</v>
      </c>
      <c r="P38" s="8">
        <f t="shared" si="4"/>
        <v>15911.431710000001</v>
      </c>
      <c r="Q38" s="70">
        <f t="shared" si="5"/>
        <v>2.9420899106092201E-2</v>
      </c>
      <c r="R38" s="70">
        <f t="shared" si="6"/>
        <v>1.053201552616605E-2</v>
      </c>
      <c r="S38" s="1">
        <f>VLOOKUP(C38,Sheet6!$C$44:$D$55,2,FALSE)</f>
        <v>0.88699702670525249</v>
      </c>
      <c r="T38" s="5">
        <f t="shared" si="7"/>
        <v>39425.378666542914</v>
      </c>
      <c r="U38" s="5">
        <f t="shared" si="8"/>
        <v>14113.392617393672</v>
      </c>
      <c r="V38" s="5">
        <f t="shared" si="11"/>
        <v>53538.771283936585</v>
      </c>
      <c r="W38" s="70">
        <f t="shared" si="9"/>
        <v>2.6096250030099005E-2</v>
      </c>
      <c r="X38" s="70">
        <f t="shared" si="10"/>
        <v>9.3418664569228423E-3</v>
      </c>
      <c r="Y38" s="70">
        <f t="shared" si="12"/>
        <v>3.5438116487021845E-2</v>
      </c>
      <c r="Z38" s="19">
        <f t="shared" si="16"/>
        <v>79608.953884449133</v>
      </c>
      <c r="AA38" s="19">
        <f t="shared" si="16"/>
        <v>-20533.891226989457</v>
      </c>
      <c r="AB38" s="19">
        <f t="shared" si="16"/>
        <v>59075.062657459675</v>
      </c>
      <c r="AC38" s="72">
        <f t="shared" si="14"/>
        <v>0.89999999999999858</v>
      </c>
      <c r="AD38" s="6">
        <f t="shared" si="15"/>
        <v>-3.1741935483870969</v>
      </c>
    </row>
    <row r="39" spans="1:30" ht="15" customHeight="1" x14ac:dyDescent="0.25">
      <c r="A39" s="1" t="s">
        <v>64</v>
      </c>
      <c r="B39" s="23">
        <v>42644</v>
      </c>
      <c r="C39" s="67">
        <v>10</v>
      </c>
      <c r="D39" s="123">
        <v>35.6</v>
      </c>
      <c r="E39">
        <v>0</v>
      </c>
      <c r="F39" s="117">
        <v>13.856761338868008</v>
      </c>
      <c r="G39" s="119">
        <v>3.73E-2</v>
      </c>
      <c r="H39" s="5">
        <v>2732702.534</v>
      </c>
      <c r="I39" s="131">
        <v>1546483.3322222284</v>
      </c>
      <c r="J39" s="5">
        <v>1854784.0657749753</v>
      </c>
      <c r="K39" s="5">
        <v>4385785.1743812747</v>
      </c>
      <c r="L39" s="5">
        <v>1810160.0852543332</v>
      </c>
      <c r="M39" s="1">
        <f t="shared" si="1"/>
        <v>1</v>
      </c>
      <c r="N39" s="1">
        <f t="shared" si="2"/>
        <v>-1.064516129032258</v>
      </c>
      <c r="O39" s="8">
        <f t="shared" si="3"/>
        <v>111120.37999999989</v>
      </c>
      <c r="P39" s="8">
        <f t="shared" si="4"/>
        <v>11291.983794193548</v>
      </c>
      <c r="Q39" s="70">
        <f t="shared" si="5"/>
        <v>7.3784577812224347E-2</v>
      </c>
      <c r="R39" s="70">
        <f t="shared" si="6"/>
        <v>7.4979428338622584E-3</v>
      </c>
      <c r="S39" s="1">
        <f>VLOOKUP(C39,Sheet6!$C$44:$D$55,2,FALSE)</f>
        <v>0.98906255216425665</v>
      </c>
      <c r="T39" s="5">
        <f t="shared" si="7"/>
        <v>109905.00664026191</v>
      </c>
      <c r="U39" s="5">
        <f t="shared" si="8"/>
        <v>11168.478310482496</v>
      </c>
      <c r="V39" s="5">
        <f t="shared" si="11"/>
        <v>121073.4849507444</v>
      </c>
      <c r="W39" s="70">
        <f t="shared" si="9"/>
        <v>7.2977562841320801E-2</v>
      </c>
      <c r="X39" s="70">
        <f t="shared" si="10"/>
        <v>7.415934475241504E-3</v>
      </c>
      <c r="Y39" s="70">
        <f t="shared" si="12"/>
        <v>8.0393497316562298E-2</v>
      </c>
      <c r="Z39" s="19">
        <f t="shared" si="16"/>
        <v>70479.627973719005</v>
      </c>
      <c r="AA39" s="19">
        <f t="shared" si="16"/>
        <v>-2944.914306911176</v>
      </c>
      <c r="AB39" s="19">
        <f t="shared" si="16"/>
        <v>67534.713666807816</v>
      </c>
      <c r="AC39" s="72">
        <f t="shared" si="14"/>
        <v>0.5</v>
      </c>
      <c r="AD39" s="6">
        <f t="shared" si="15"/>
        <v>-1.6</v>
      </c>
    </row>
    <row r="40" spans="1:30" ht="15" customHeight="1" x14ac:dyDescent="0.25">
      <c r="A40" s="1" t="s">
        <v>64</v>
      </c>
      <c r="B40" s="23">
        <v>42675</v>
      </c>
      <c r="C40" s="67">
        <v>11</v>
      </c>
      <c r="D40" s="123">
        <v>29.3</v>
      </c>
      <c r="E40">
        <v>0</v>
      </c>
      <c r="F40" s="117">
        <v>13.856761338868008</v>
      </c>
      <c r="G40" s="119">
        <v>2.4900000000000002E-2</v>
      </c>
      <c r="H40" s="5">
        <v>2921047.6140000001</v>
      </c>
      <c r="I40" s="131">
        <v>1322747.7925384077</v>
      </c>
      <c r="J40" s="5">
        <v>1967248.7512172251</v>
      </c>
      <c r="K40" s="5">
        <v>4489635.1395459753</v>
      </c>
      <c r="L40" s="5">
        <v>2033613.3032092471</v>
      </c>
      <c r="M40" s="1">
        <f t="shared" si="1"/>
        <v>-0.59999999999999787</v>
      </c>
      <c r="N40" s="1">
        <f t="shared" si="2"/>
        <v>0</v>
      </c>
      <c r="O40" s="8">
        <f t="shared" si="3"/>
        <v>-66672.228000000119</v>
      </c>
      <c r="P40" s="8">
        <f t="shared" si="4"/>
        <v>0</v>
      </c>
      <c r="Q40" s="70">
        <f t="shared" si="5"/>
        <v>-5.4492478444676799E-2</v>
      </c>
      <c r="R40" s="70">
        <f t="shared" si="6"/>
        <v>0</v>
      </c>
      <c r="S40" s="1">
        <f>VLOOKUP(C40,Sheet6!$C$44:$D$55,2,FALSE)</f>
        <v>1.0647441489694487</v>
      </c>
      <c r="T40" s="5">
        <f t="shared" si="7"/>
        <v>-70988.864661757179</v>
      </c>
      <c r="U40" s="5">
        <f t="shared" si="8"/>
        <v>0</v>
      </c>
      <c r="V40" s="5">
        <f t="shared" si="11"/>
        <v>-70988.864661757179</v>
      </c>
      <c r="W40" s="70">
        <f t="shared" si="9"/>
        <v>-5.802054758681343E-2</v>
      </c>
      <c r="X40" s="70">
        <f t="shared" si="10"/>
        <v>0</v>
      </c>
      <c r="Y40" s="70">
        <f t="shared" si="12"/>
        <v>-5.802054758681343E-2</v>
      </c>
      <c r="Z40" s="19">
        <f t="shared" si="16"/>
        <v>-180893.87130201911</v>
      </c>
      <c r="AA40" s="19">
        <f t="shared" si="16"/>
        <v>-11168.478310482496</v>
      </c>
      <c r="AB40" s="19">
        <f t="shared" si="16"/>
        <v>-192062.34961250157</v>
      </c>
      <c r="AC40" s="72">
        <f t="shared" si="14"/>
        <v>-6.3000000000000007</v>
      </c>
      <c r="AD40" s="6">
        <f t="shared" si="15"/>
        <v>0</v>
      </c>
    </row>
    <row r="41" spans="1:30" ht="15" customHeight="1" x14ac:dyDescent="0.25">
      <c r="A41" s="1" t="s">
        <v>64</v>
      </c>
      <c r="B41" s="23">
        <v>42705</v>
      </c>
      <c r="C41" s="67">
        <v>12</v>
      </c>
      <c r="D41" s="123">
        <v>24.8</v>
      </c>
      <c r="E41">
        <v>0</v>
      </c>
      <c r="F41" s="117">
        <v>13.856761338868008</v>
      </c>
      <c r="G41" s="119">
        <v>5.4000000000000006E-2</v>
      </c>
      <c r="H41" s="5">
        <v>2488294.656</v>
      </c>
      <c r="I41" s="131">
        <v>1179201.9765239116</v>
      </c>
      <c r="J41" s="5">
        <v>1676065.4487530417</v>
      </c>
      <c r="K41" s="5">
        <v>4026418.8131510373</v>
      </c>
      <c r="L41" s="5">
        <v>1637084.4438593069</v>
      </c>
      <c r="M41" s="1">
        <f t="shared" si="1"/>
        <v>1.6000000000000014</v>
      </c>
      <c r="N41" s="1">
        <f t="shared" si="2"/>
        <v>0</v>
      </c>
      <c r="O41" s="8">
        <f t="shared" si="3"/>
        <v>177792.60800000001</v>
      </c>
      <c r="P41" s="8">
        <f t="shared" si="4"/>
        <v>0</v>
      </c>
      <c r="Q41" s="70">
        <f t="shared" si="5"/>
        <v>0.18016811432439084</v>
      </c>
      <c r="R41" s="70">
        <f t="shared" si="6"/>
        <v>0</v>
      </c>
      <c r="S41" s="1">
        <f>VLOOKUP(C41,Sheet6!$C$44:$D$55,2,FALSE)</f>
        <v>0.83597128708074342</v>
      </c>
      <c r="T41" s="5">
        <f t="shared" si="7"/>
        <v>148629.51534320207</v>
      </c>
      <c r="U41" s="5">
        <f t="shared" si="8"/>
        <v>0</v>
      </c>
      <c r="V41" s="5">
        <f t="shared" si="11"/>
        <v>148629.51534320207</v>
      </c>
      <c r="W41" s="70">
        <f t="shared" si="9"/>
        <v>0.15061537042267154</v>
      </c>
      <c r="X41" s="70">
        <f t="shared" si="10"/>
        <v>0</v>
      </c>
      <c r="Y41" s="70">
        <f t="shared" si="12"/>
        <v>0.15061537042267154</v>
      </c>
      <c r="Z41" s="19">
        <f t="shared" si="16"/>
        <v>219618.38000495924</v>
      </c>
      <c r="AA41" s="19">
        <f t="shared" si="16"/>
        <v>0</v>
      </c>
      <c r="AB41" s="19">
        <f t="shared" si="16"/>
        <v>219618.38000495924</v>
      </c>
      <c r="AC41" s="72">
        <f t="shared" si="14"/>
        <v>-4.5</v>
      </c>
      <c r="AD41" s="6">
        <f t="shared" si="15"/>
        <v>0</v>
      </c>
    </row>
    <row r="42" spans="1:30" ht="15" customHeight="1" x14ac:dyDescent="0.25">
      <c r="A42" s="1" t="s">
        <v>64</v>
      </c>
      <c r="B42" s="23">
        <v>42736</v>
      </c>
      <c r="C42" s="67">
        <v>1</v>
      </c>
      <c r="D42" s="123">
        <v>21.5</v>
      </c>
      <c r="E42">
        <v>0</v>
      </c>
      <c r="F42" s="117">
        <v>13.856761338868008</v>
      </c>
      <c r="G42" s="119">
        <v>4.0300000000000002E-2</v>
      </c>
      <c r="H42" s="5">
        <v>2124232.0380000002</v>
      </c>
      <c r="I42" s="131">
        <v>809370.99153999996</v>
      </c>
      <c r="J42" s="5">
        <v>1426856.0022747912</v>
      </c>
      <c r="K42" s="5">
        <v>3575665.2688711574</v>
      </c>
      <c r="L42" s="5">
        <v>1425811.8234509456</v>
      </c>
      <c r="M42" s="1">
        <f t="shared" si="1"/>
        <v>-1.3999999999999986</v>
      </c>
      <c r="N42" s="1">
        <f t="shared" si="2"/>
        <v>-0.61290322580645162</v>
      </c>
      <c r="O42" s="8">
        <f t="shared" si="3"/>
        <v>-155568.53200000012</v>
      </c>
      <c r="P42" s="8">
        <f t="shared" si="4"/>
        <v>6501.445214838709</v>
      </c>
      <c r="Q42" s="70">
        <f t="shared" si="5"/>
        <v>-0.1679679108082972</v>
      </c>
      <c r="R42" s="70">
        <f t="shared" si="6"/>
        <v>7.0196340862241861E-3</v>
      </c>
      <c r="S42" s="1">
        <f>VLOOKUP(C42,Sheet6!$C$44:$D$55,2,FALSE)</f>
        <v>0.71232425039198211</v>
      </c>
      <c r="T42" s="5">
        <f t="shared" si="7"/>
        <v>-110815.23794148117</v>
      </c>
      <c r="U42" s="5">
        <f t="shared" si="8"/>
        <v>4631.1370891245224</v>
      </c>
      <c r="V42" s="5">
        <f t="shared" si="11"/>
        <v>-106184.10085235666</v>
      </c>
      <c r="W42" s="70">
        <f t="shared" si="9"/>
        <v>-0.11964761615642762</v>
      </c>
      <c r="X42" s="70">
        <f t="shared" si="10"/>
        <v>5.0002555884956492E-3</v>
      </c>
      <c r="Y42" s="70">
        <f t="shared" si="12"/>
        <v>-0.11464736056793197</v>
      </c>
      <c r="Z42" s="19">
        <f t="shared" si="16"/>
        <v>-259444.75328468325</v>
      </c>
      <c r="AA42" s="19">
        <f t="shared" si="16"/>
        <v>4631.1370891245224</v>
      </c>
      <c r="AB42" s="19">
        <f t="shared" si="16"/>
        <v>-254813.61619555874</v>
      </c>
      <c r="AC42" s="72">
        <f t="shared" si="14"/>
        <v>-3.3000000000000007</v>
      </c>
      <c r="AD42" s="6">
        <f t="shared" si="15"/>
        <v>0</v>
      </c>
    </row>
    <row r="43" spans="1:30" ht="15" customHeight="1" x14ac:dyDescent="0.25">
      <c r="A43" s="1" t="s">
        <v>64</v>
      </c>
      <c r="B43" s="23">
        <v>42767</v>
      </c>
      <c r="C43" s="67">
        <v>2</v>
      </c>
      <c r="D43" s="123">
        <v>28.1</v>
      </c>
      <c r="E43">
        <v>3.5714285714285712E-2</v>
      </c>
      <c r="F43" s="117">
        <v>13.856761338868008</v>
      </c>
      <c r="G43" s="119">
        <v>3.9300000000000002E-2</v>
      </c>
      <c r="H43" s="5">
        <v>2350022.7220000001</v>
      </c>
      <c r="I43" s="131">
        <v>1067697.113654</v>
      </c>
      <c r="J43" s="5">
        <v>1630637.5647794432</v>
      </c>
      <c r="K43" s="5">
        <v>4070353.4056545217</v>
      </c>
      <c r="L43" s="5">
        <v>1537458.9463781957</v>
      </c>
      <c r="M43" s="1">
        <f t="shared" si="1"/>
        <v>0.30000000000000071</v>
      </c>
      <c r="N43" s="1">
        <f t="shared" si="2"/>
        <v>3.5714285714285712E-2</v>
      </c>
      <c r="O43" s="8">
        <f t="shared" si="3"/>
        <v>33336.11400000006</v>
      </c>
      <c r="P43" s="8">
        <f t="shared" si="4"/>
        <v>-378.84361214285707</v>
      </c>
      <c r="Q43" s="70">
        <f t="shared" si="5"/>
        <v>3.0976788471829674E-2</v>
      </c>
      <c r="R43" s="70">
        <f t="shared" si="6"/>
        <v>-3.520313866593193E-4</v>
      </c>
      <c r="S43" s="1">
        <f>VLOOKUP(C43,Sheet6!$C$44:$D$55,2,FALSE)</f>
        <v>0.71996082760841851</v>
      </c>
      <c r="T43" s="5">
        <f t="shared" si="7"/>
        <v>24000.696224688629</v>
      </c>
      <c r="U43" s="5">
        <f t="shared" si="8"/>
        <v>-272.75256053253406</v>
      </c>
      <c r="V43" s="5">
        <f t="shared" si="11"/>
        <v>23727.943664156093</v>
      </c>
      <c r="W43" s="70">
        <f t="shared" si="9"/>
        <v>2.230207426482941E-2</v>
      </c>
      <c r="X43" s="70">
        <f t="shared" si="10"/>
        <v>-2.5344880848338265E-4</v>
      </c>
      <c r="Y43" s="70">
        <f t="shared" si="12"/>
        <v>2.2048625456346026E-2</v>
      </c>
      <c r="Z43" s="19">
        <f t="shared" si="16"/>
        <v>134815.93416616981</v>
      </c>
      <c r="AA43" s="19">
        <f t="shared" si="16"/>
        <v>-4903.889649657056</v>
      </c>
      <c r="AB43" s="19">
        <f t="shared" si="16"/>
        <v>129912.04451651275</v>
      </c>
      <c r="AC43" s="72">
        <f t="shared" si="14"/>
        <v>6.6000000000000014</v>
      </c>
      <c r="AD43" s="6">
        <f t="shared" si="15"/>
        <v>3.5714285714285712E-2</v>
      </c>
    </row>
    <row r="44" spans="1:30" ht="15" customHeight="1" x14ac:dyDescent="0.25">
      <c r="A44" s="1" t="s">
        <v>64</v>
      </c>
      <c r="B44" s="23">
        <v>42795</v>
      </c>
      <c r="C44" s="67">
        <v>3</v>
      </c>
      <c r="D44" s="123">
        <v>35.1</v>
      </c>
      <c r="E44">
        <v>0</v>
      </c>
      <c r="F44" s="117">
        <v>13.856761338868008</v>
      </c>
      <c r="G44" s="119">
        <v>3.1400000000000004E-2</v>
      </c>
      <c r="H44" s="5">
        <v>3188968.21</v>
      </c>
      <c r="I44" s="131">
        <v>1423723.6258119999</v>
      </c>
      <c r="J44" s="5">
        <v>2116523.2305794125</v>
      </c>
      <c r="K44" s="5">
        <v>4849628.6369867157</v>
      </c>
      <c r="L44" s="5">
        <v>2062097.8791125212</v>
      </c>
      <c r="M44" s="1">
        <f t="shared" si="1"/>
        <v>1.5</v>
      </c>
      <c r="N44" s="1">
        <f t="shared" si="2"/>
        <v>-0.1967741935483871</v>
      </c>
      <c r="O44" s="8">
        <f t="shared" si="3"/>
        <v>166680.5700000003</v>
      </c>
      <c r="P44" s="8">
        <f t="shared" si="4"/>
        <v>2087.3060952903224</v>
      </c>
      <c r="Q44" s="70">
        <f t="shared" si="5"/>
        <v>0.1225931935896537</v>
      </c>
      <c r="R44" s="70">
        <f t="shared" si="6"/>
        <v>1.5352090541854409E-3</v>
      </c>
      <c r="S44" s="1">
        <f>VLOOKUP(C44,Sheet6!$C$44:$D$55,2,FALSE)</f>
        <v>0.95766618368528833</v>
      </c>
      <c r="T44" s="5">
        <f t="shared" si="7"/>
        <v>159624.34536638885</v>
      </c>
      <c r="U44" s="5">
        <f t="shared" si="8"/>
        <v>1998.9424624597239</v>
      </c>
      <c r="V44" s="5">
        <f t="shared" si="11"/>
        <v>161623.28782884858</v>
      </c>
      <c r="W44" s="70">
        <f t="shared" si="9"/>
        <v>0.11740335585079541</v>
      </c>
      <c r="X44" s="70">
        <f t="shared" si="10"/>
        <v>1.4702177960808722E-3</v>
      </c>
      <c r="Y44" s="70">
        <f t="shared" si="12"/>
        <v>0.11887357364687628</v>
      </c>
      <c r="Z44" s="19">
        <f t="shared" si="16"/>
        <v>135623.64914170021</v>
      </c>
      <c r="AA44" s="19">
        <f t="shared" si="16"/>
        <v>2271.6950229922577</v>
      </c>
      <c r="AB44" s="19">
        <f t="shared" si="16"/>
        <v>137895.34416469248</v>
      </c>
      <c r="AC44" s="72">
        <f t="shared" si="14"/>
        <v>7</v>
      </c>
      <c r="AD44" s="6">
        <f t="shared" si="15"/>
        <v>-3.5714285714285712E-2</v>
      </c>
    </row>
    <row r="45" spans="1:30" ht="15" customHeight="1" x14ac:dyDescent="0.25">
      <c r="A45" s="1" t="s">
        <v>64</v>
      </c>
      <c r="B45" s="23">
        <v>42826</v>
      </c>
      <c r="C45" s="67">
        <v>4</v>
      </c>
      <c r="D45" s="123">
        <v>38.4</v>
      </c>
      <c r="E45">
        <v>0.1033333333333333</v>
      </c>
      <c r="F45" s="117">
        <v>13.919337016558023</v>
      </c>
      <c r="G45" s="119">
        <v>5.5599999999999997E-2</v>
      </c>
      <c r="H45" s="5">
        <v>4005507.3730000001</v>
      </c>
      <c r="I45" s="131">
        <v>1508872.239759</v>
      </c>
      <c r="J45" s="5">
        <v>2560959.6120457901</v>
      </c>
      <c r="K45" s="5">
        <v>5582516.7116882335</v>
      </c>
      <c r="L45" s="5">
        <v>2600351.9311991259</v>
      </c>
      <c r="M45" s="1">
        <f t="shared" si="1"/>
        <v>-2.1000000000000014</v>
      </c>
      <c r="N45" s="1">
        <f t="shared" si="2"/>
        <v>0.1033333333333333</v>
      </c>
      <c r="O45" s="8">
        <f t="shared" si="3"/>
        <v>-233352.79800000042</v>
      </c>
      <c r="P45" s="8">
        <f t="shared" si="4"/>
        <v>-1096.120851133333</v>
      </c>
      <c r="Q45" s="70">
        <f t="shared" si="5"/>
        <v>-0.14489279560374077</v>
      </c>
      <c r="R45" s="70">
        <f t="shared" si="6"/>
        <v>-6.8060042905617997E-4</v>
      </c>
      <c r="S45" s="1">
        <f>VLOOKUP(C45,Sheet6!$C$44:$D$55,2,FALSE)</f>
        <v>1.1303975823179111</v>
      </c>
      <c r="T45" s="5">
        <f t="shared" si="7"/>
        <v>-263781.43868632033</v>
      </c>
      <c r="U45" s="5">
        <f t="shared" si="8"/>
        <v>-1239.0523600493705</v>
      </c>
      <c r="V45" s="5">
        <f t="shared" si="11"/>
        <v>-265020.49104636972</v>
      </c>
      <c r="W45" s="70">
        <f t="shared" si="9"/>
        <v>-0.16378646584575179</v>
      </c>
      <c r="X45" s="70">
        <f t="shared" si="10"/>
        <v>-7.6934907952963874E-4</v>
      </c>
      <c r="Y45" s="70">
        <f t="shared" si="12"/>
        <v>-0.16455581492528143</v>
      </c>
      <c r="Z45" s="19">
        <f t="shared" si="16"/>
        <v>-423405.78405270918</v>
      </c>
      <c r="AA45" s="19">
        <f t="shared" si="16"/>
        <v>-3237.9948225090943</v>
      </c>
      <c r="AB45" s="19">
        <f t="shared" si="16"/>
        <v>-426643.7788752183</v>
      </c>
      <c r="AC45" s="72">
        <f t="shared" si="14"/>
        <v>3.2999999999999972</v>
      </c>
      <c r="AD45" s="6">
        <f t="shared" si="15"/>
        <v>0.1033333333333333</v>
      </c>
    </row>
    <row r="46" spans="1:30" ht="15" customHeight="1" x14ac:dyDescent="0.25">
      <c r="A46" s="1" t="s">
        <v>64</v>
      </c>
      <c r="B46" s="23">
        <v>42856</v>
      </c>
      <c r="C46" s="67">
        <v>5</v>
      </c>
      <c r="D46" s="123">
        <v>41.1</v>
      </c>
      <c r="E46">
        <v>0</v>
      </c>
      <c r="F46" s="117">
        <v>13.919337016558023</v>
      </c>
      <c r="G46" s="119">
        <v>5.21E-2</v>
      </c>
      <c r="H46" s="5">
        <v>4706279.8490000004</v>
      </c>
      <c r="I46" s="131">
        <v>1786265.7184019999</v>
      </c>
      <c r="J46" s="5">
        <v>2948658.7934348015</v>
      </c>
      <c r="K46" s="5">
        <v>6132140.2195000611</v>
      </c>
      <c r="L46" s="5">
        <v>3009210.353379616</v>
      </c>
      <c r="M46" s="1">
        <f t="shared" si="1"/>
        <v>-0.79999999999999716</v>
      </c>
      <c r="N46" s="1">
        <f t="shared" si="2"/>
        <v>0</v>
      </c>
      <c r="O46" s="8">
        <f t="shared" si="3"/>
        <v>-88896.303999999538</v>
      </c>
      <c r="P46" s="8">
        <f t="shared" si="4"/>
        <v>0</v>
      </c>
      <c r="Q46" s="70">
        <f t="shared" si="5"/>
        <v>-4.4997572610212429E-2</v>
      </c>
      <c r="R46" s="70">
        <f t="shared" si="6"/>
        <v>0</v>
      </c>
      <c r="S46" s="1">
        <f>VLOOKUP(C46,Sheet6!$C$44:$D$55,2,FALSE)</f>
        <v>1.4063699516826551</v>
      </c>
      <c r="T46" s="5">
        <f t="shared" si="7"/>
        <v>-125021.09076124597</v>
      </c>
      <c r="U46" s="5">
        <f t="shared" si="8"/>
        <v>0</v>
      </c>
      <c r="V46" s="5">
        <f t="shared" si="11"/>
        <v>-125021.09076124597</v>
      </c>
      <c r="W46" s="70">
        <f t="shared" si="9"/>
        <v>-6.3283234017661213E-2</v>
      </c>
      <c r="X46" s="70">
        <f t="shared" si="10"/>
        <v>0</v>
      </c>
      <c r="Y46" s="70">
        <f t="shared" si="12"/>
        <v>-6.3283234017661213E-2</v>
      </c>
      <c r="Z46" s="19">
        <f t="shared" si="16"/>
        <v>138760.34792507434</v>
      </c>
      <c r="AA46" s="19">
        <f t="shared" si="16"/>
        <v>1239.0523600493705</v>
      </c>
      <c r="AB46" s="19">
        <f t="shared" si="16"/>
        <v>139999.40028512373</v>
      </c>
      <c r="AC46" s="72">
        <f t="shared" si="14"/>
        <v>2.7000000000000028</v>
      </c>
      <c r="AD46" s="6">
        <f t="shared" si="15"/>
        <v>-0.1033333333333333</v>
      </c>
    </row>
    <row r="47" spans="1:30" ht="15" customHeight="1" x14ac:dyDescent="0.25">
      <c r="A47" s="1" t="s">
        <v>64</v>
      </c>
      <c r="B47" s="23">
        <v>42887</v>
      </c>
      <c r="C47" s="67">
        <v>6</v>
      </c>
      <c r="D47" s="123">
        <v>40.4</v>
      </c>
      <c r="E47">
        <v>2.0333333333333332</v>
      </c>
      <c r="F47" s="117">
        <v>13.919337016558023</v>
      </c>
      <c r="G47" s="119">
        <v>4.0399999999999998E-2</v>
      </c>
      <c r="H47" s="5">
        <v>4231507.3859999999</v>
      </c>
      <c r="I47" s="131">
        <v>2037121.5450869999</v>
      </c>
      <c r="J47" s="5">
        <v>2653489.9785245983</v>
      </c>
      <c r="K47" s="5">
        <v>5591785.5256665265</v>
      </c>
      <c r="L47" s="5">
        <v>2685722.2964198766</v>
      </c>
      <c r="M47" s="1">
        <f t="shared" si="1"/>
        <v>-0.70000000000000284</v>
      </c>
      <c r="N47" s="1">
        <f t="shared" si="2"/>
        <v>-2.2999999999999998</v>
      </c>
      <c r="O47" s="8">
        <f t="shared" si="3"/>
        <v>-77784.26600000076</v>
      </c>
      <c r="P47" s="8">
        <f t="shared" si="4"/>
        <v>24397.528621999994</v>
      </c>
      <c r="Q47" s="70">
        <f t="shared" si="5"/>
        <v>-3.7371380186254737E-2</v>
      </c>
      <c r="R47" s="70">
        <f t="shared" si="6"/>
        <v>1.1721770540815859E-2</v>
      </c>
      <c r="S47" s="1">
        <f>VLOOKUP(C47,Sheet6!$C$44:$D$55,2,FALSE)</f>
        <v>1.3388889849990284</v>
      </c>
      <c r="T47" s="5">
        <f t="shared" si="7"/>
        <v>-104144.49695363545</v>
      </c>
      <c r="U47" s="5">
        <f t="shared" si="8"/>
        <v>32665.582333194317</v>
      </c>
      <c r="V47" s="5">
        <f t="shared" si="11"/>
        <v>-71478.914620441123</v>
      </c>
      <c r="W47" s="70">
        <f t="shared" si="9"/>
        <v>-5.0036129285587407E-2</v>
      </c>
      <c r="X47" s="70">
        <f t="shared" si="10"/>
        <v>1.5694149461784455E-2</v>
      </c>
      <c r="Y47" s="70">
        <f t="shared" si="12"/>
        <v>-3.4341979823802951E-2</v>
      </c>
      <c r="Z47" s="19">
        <f t="shared" si="16"/>
        <v>20876.593807610523</v>
      </c>
      <c r="AA47" s="19">
        <f t="shared" si="16"/>
        <v>32665.582333194317</v>
      </c>
      <c r="AB47" s="19">
        <f t="shared" si="16"/>
        <v>53542.176140804848</v>
      </c>
      <c r="AC47" s="72">
        <f t="shared" si="14"/>
        <v>-0.70000000000000284</v>
      </c>
      <c r="AD47" s="6">
        <f t="shared" si="15"/>
        <v>2.0333333333333332</v>
      </c>
    </row>
    <row r="48" spans="1:30" ht="15" customHeight="1" x14ac:dyDescent="0.25">
      <c r="A48" s="1" t="s">
        <v>64</v>
      </c>
      <c r="B48" s="23">
        <v>42917</v>
      </c>
      <c r="C48" s="67">
        <v>7</v>
      </c>
      <c r="D48" s="123">
        <v>35.799999999999997</v>
      </c>
      <c r="E48">
        <v>5.709677419354839</v>
      </c>
      <c r="F48" s="117">
        <v>13.919337016558023</v>
      </c>
      <c r="G48" s="119">
        <v>4.6300000000000001E-2</v>
      </c>
      <c r="H48" s="5">
        <v>3333766.8530000001</v>
      </c>
      <c r="I48" s="131">
        <v>1973970.952824</v>
      </c>
      <c r="J48" s="5">
        <v>1854446.6553853855</v>
      </c>
      <c r="K48" s="5">
        <v>4219413.7165508447</v>
      </c>
      <c r="L48" s="5">
        <v>2086840.6299116507</v>
      </c>
      <c r="M48" s="1">
        <f t="shared" si="1"/>
        <v>1.8999999999999986</v>
      </c>
      <c r="N48" s="1">
        <f t="shared" si="2"/>
        <v>-0.35483870967741904</v>
      </c>
      <c r="O48" s="8">
        <f t="shared" si="3"/>
        <v>211128.7219999996</v>
      </c>
      <c r="P48" s="8">
        <f t="shared" si="4"/>
        <v>3763.9945980645061</v>
      </c>
      <c r="Q48" s="70">
        <f t="shared" si="5"/>
        <v>0.11548084508092038</v>
      </c>
      <c r="R48" s="70">
        <f t="shared" si="6"/>
        <v>2.0587879893693914E-3</v>
      </c>
      <c r="S48" s="1">
        <f>VLOOKUP(C48,Sheet6!$C$44:$D$55,2,FALSE)</f>
        <v>1.0535621782624129</v>
      </c>
      <c r="T48" s="5">
        <f t="shared" si="7"/>
        <v>222437.23624407902</v>
      </c>
      <c r="U48" s="5">
        <f t="shared" si="8"/>
        <v>3965.6023477047966</v>
      </c>
      <c r="V48" s="5">
        <f t="shared" si="11"/>
        <v>226402.8385917838</v>
      </c>
      <c r="W48" s="70">
        <f t="shared" si="9"/>
        <v>0.12166625069103874</v>
      </c>
      <c r="X48" s="70">
        <f t="shared" si="10"/>
        <v>2.1690611586605095E-3</v>
      </c>
      <c r="Y48" s="70">
        <f t="shared" si="12"/>
        <v>0.12383531184969926</v>
      </c>
      <c r="Z48" s="19">
        <f t="shared" si="16"/>
        <v>326581.73319771443</v>
      </c>
      <c r="AA48" s="19">
        <f t="shared" si="16"/>
        <v>-28699.979985489521</v>
      </c>
      <c r="AB48" s="19">
        <f t="shared" si="16"/>
        <v>297881.75321222492</v>
      </c>
      <c r="AC48" s="72">
        <f t="shared" si="14"/>
        <v>-4.6000000000000014</v>
      </c>
      <c r="AD48" s="6">
        <f t="shared" si="15"/>
        <v>3.6763440860215058</v>
      </c>
    </row>
    <row r="49" spans="1:30" ht="15" customHeight="1" x14ac:dyDescent="0.25">
      <c r="A49" s="1" t="s">
        <v>64</v>
      </c>
      <c r="B49" s="23">
        <v>42948</v>
      </c>
      <c r="C49" s="67">
        <v>8</v>
      </c>
      <c r="D49" s="123">
        <v>33.299999999999997</v>
      </c>
      <c r="E49">
        <v>20.70967741935484</v>
      </c>
      <c r="F49" s="117">
        <v>13.919337016558023</v>
      </c>
      <c r="G49" s="119">
        <v>8.5000000000000006E-2</v>
      </c>
      <c r="H49" s="5">
        <v>2861312.1940000001</v>
      </c>
      <c r="I49" s="131">
        <v>1521205.7674489999</v>
      </c>
      <c r="J49" s="5">
        <v>1845260.5394522566</v>
      </c>
      <c r="K49" s="5">
        <v>4339812.5266703013</v>
      </c>
      <c r="L49" s="5">
        <v>1891217.5676902153</v>
      </c>
      <c r="M49" s="1">
        <f t="shared" si="1"/>
        <v>-0.90000000000000568</v>
      </c>
      <c r="N49" s="1">
        <f t="shared" si="2"/>
        <v>15.935483870967744</v>
      </c>
      <c r="O49" s="8">
        <f t="shared" si="3"/>
        <v>-100008.34200000064</v>
      </c>
      <c r="P49" s="8">
        <f t="shared" si="4"/>
        <v>-169037.57558580645</v>
      </c>
      <c r="Q49" s="70">
        <f t="shared" si="5"/>
        <v>-5.8654891151292528E-2</v>
      </c>
      <c r="R49" s="70">
        <f t="shared" si="6"/>
        <v>-9.9140535661153106E-2</v>
      </c>
      <c r="S49" s="1">
        <f>VLOOKUP(C49,Sheet6!$C$44:$D$55,2,FALSE)</f>
        <v>0.90405502613260513</v>
      </c>
      <c r="T49" s="5">
        <f t="shared" si="7"/>
        <v>-90413.044240289091</v>
      </c>
      <c r="U49" s="5">
        <f t="shared" si="8"/>
        <v>-152819.26981361848</v>
      </c>
      <c r="V49" s="5">
        <f t="shared" si="11"/>
        <v>-243232.31405390758</v>
      </c>
      <c r="W49" s="70">
        <f t="shared" si="9"/>
        <v>-5.3027249152586872E-2</v>
      </c>
      <c r="X49" s="70">
        <f t="shared" si="10"/>
        <v>-8.9628499557944261E-2</v>
      </c>
      <c r="Y49" s="70">
        <f t="shared" si="12"/>
        <v>-0.14265574871053113</v>
      </c>
      <c r="Z49" s="19">
        <f t="shared" si="16"/>
        <v>-312850.28048436809</v>
      </c>
      <c r="AA49" s="19">
        <f t="shared" si="16"/>
        <v>-156784.87216132326</v>
      </c>
      <c r="AB49" s="19">
        <f t="shared" si="16"/>
        <v>-469635.15264569141</v>
      </c>
      <c r="AC49" s="72">
        <f t="shared" si="14"/>
        <v>-2.5</v>
      </c>
      <c r="AD49" s="6">
        <f t="shared" si="15"/>
        <v>15</v>
      </c>
    </row>
    <row r="50" spans="1:30" ht="15" customHeight="1" x14ac:dyDescent="0.25">
      <c r="A50" s="1" t="s">
        <v>64</v>
      </c>
      <c r="B50" s="23">
        <v>42979</v>
      </c>
      <c r="C50" s="67">
        <v>9</v>
      </c>
      <c r="D50" s="123">
        <v>33.700000000000003</v>
      </c>
      <c r="E50">
        <v>5.0333333333333332</v>
      </c>
      <c r="F50" s="117">
        <v>13.919337016558023</v>
      </c>
      <c r="G50" s="119">
        <v>7.8799999999999995E-2</v>
      </c>
      <c r="H50" s="5">
        <v>2801478.3689999999</v>
      </c>
      <c r="I50" s="131">
        <v>1341996.210103</v>
      </c>
      <c r="J50" s="5">
        <v>1895219.4534520009</v>
      </c>
      <c r="K50" s="5">
        <v>4478094.1084015518</v>
      </c>
      <c r="L50" s="5">
        <v>1849929.3316278961</v>
      </c>
      <c r="M50" s="1">
        <f t="shared" ref="M50:M81" si="17">D50-D38</f>
        <v>-1.3999999999999986</v>
      </c>
      <c r="N50" s="1">
        <f t="shared" ref="N50:N81" si="18">E50-E38</f>
        <v>3.4333333333333331</v>
      </c>
      <c r="O50" s="8">
        <f t="shared" ref="O50:O81" si="19">D$3*D50-D$3*D38</f>
        <v>-155568.53200000012</v>
      </c>
      <c r="P50" s="8">
        <f t="shared" ref="P50:P81" si="20">E$3*E50-E$3*E38</f>
        <v>-36419.499247333326</v>
      </c>
      <c r="Q50" s="70">
        <f t="shared" ref="Q50:Q81" si="21">O50/$I38</f>
        <v>-0.10021625918764909</v>
      </c>
      <c r="R50" s="70">
        <f t="shared" ref="R50:R81" si="22">P50/$I38</f>
        <v>-2.3461209854799842E-2</v>
      </c>
      <c r="S50" s="1">
        <f>VLOOKUP(C50,Sheet6!$C$44:$D$55,2,FALSE)</f>
        <v>0.88699702670525249</v>
      </c>
      <c r="T50" s="5">
        <f t="shared" ref="T50:T70" si="23">$S50*O50</f>
        <v>-137988.82533290103</v>
      </c>
      <c r="U50" s="5">
        <f t="shared" ref="U50:U70" si="24">$S50*P50</f>
        <v>-32303.987546478842</v>
      </c>
      <c r="V50" s="5">
        <f t="shared" si="11"/>
        <v>-170292.81287937987</v>
      </c>
      <c r="W50" s="70">
        <f t="shared" ref="W50:W81" si="25">T50/$I38</f>
        <v>-8.8891523926967683E-2</v>
      </c>
      <c r="X50" s="70">
        <f t="shared" ref="X50:X81" si="26">U50/$I38</f>
        <v>-2.0810023384115427E-2</v>
      </c>
      <c r="Y50" s="70">
        <f t="shared" si="12"/>
        <v>-0.10970154731108311</v>
      </c>
      <c r="Z50" s="19">
        <f t="shared" si="16"/>
        <v>-47575.781092611942</v>
      </c>
      <c r="AA50" s="19">
        <f t="shared" si="16"/>
        <v>120515.28226713964</v>
      </c>
      <c r="AB50" s="19">
        <f t="shared" si="16"/>
        <v>72939.501174527715</v>
      </c>
      <c r="AC50" s="72">
        <f t="shared" si="14"/>
        <v>0.40000000000000568</v>
      </c>
      <c r="AD50" s="6">
        <f t="shared" si="15"/>
        <v>-15.676344086021507</v>
      </c>
    </row>
    <row r="51" spans="1:30" ht="15" customHeight="1" x14ac:dyDescent="0.25">
      <c r="A51" s="1" t="s">
        <v>64</v>
      </c>
      <c r="B51" s="23">
        <v>43009</v>
      </c>
      <c r="C51" s="67">
        <v>10</v>
      </c>
      <c r="D51" s="123">
        <v>34.299999999999997</v>
      </c>
      <c r="E51">
        <v>0</v>
      </c>
      <c r="F51" s="117">
        <v>13.919337016558023</v>
      </c>
      <c r="G51" s="119">
        <v>6.1900000000000004E-2</v>
      </c>
      <c r="H51" s="5">
        <v>3292717.5639999998</v>
      </c>
      <c r="I51" s="131">
        <v>1467698.5207440001</v>
      </c>
      <c r="J51" s="5">
        <v>2178777.3761876989</v>
      </c>
      <c r="K51" s="5">
        <v>4972701.6803505076</v>
      </c>
      <c r="L51" s="5">
        <v>2129090.3245801204</v>
      </c>
      <c r="M51" s="1">
        <f t="shared" si="17"/>
        <v>-1.3000000000000043</v>
      </c>
      <c r="N51" s="1">
        <f t="shared" si="18"/>
        <v>0</v>
      </c>
      <c r="O51" s="8">
        <f t="shared" si="19"/>
        <v>-144456.49400000041</v>
      </c>
      <c r="P51" s="8">
        <f t="shared" si="20"/>
        <v>0</v>
      </c>
      <c r="Q51" s="70">
        <f t="shared" si="21"/>
        <v>-9.3409667592357942E-2</v>
      </c>
      <c r="R51" s="70">
        <f t="shared" si="22"/>
        <v>0</v>
      </c>
      <c r="S51" s="1">
        <f>VLOOKUP(C51,Sheet6!$C$44:$D$55,2,FALSE)</f>
        <v>0.98906255216425665</v>
      </c>
      <c r="T51" s="5">
        <f t="shared" si="23"/>
        <v>-142876.50863234105</v>
      </c>
      <c r="U51" s="5">
        <f t="shared" si="24"/>
        <v>0</v>
      </c>
      <c r="V51" s="5">
        <f t="shared" si="11"/>
        <v>-142876.50863234105</v>
      </c>
      <c r="W51" s="70">
        <f t="shared" si="25"/>
        <v>-9.2388004225712417E-2</v>
      </c>
      <c r="X51" s="70">
        <f t="shared" si="26"/>
        <v>0</v>
      </c>
      <c r="Y51" s="70">
        <f t="shared" si="12"/>
        <v>-9.2388004225712417E-2</v>
      </c>
      <c r="Z51" s="19">
        <f t="shared" si="16"/>
        <v>-4887.6832994400174</v>
      </c>
      <c r="AA51" s="19">
        <f t="shared" si="16"/>
        <v>32303.987546478842</v>
      </c>
      <c r="AB51" s="19">
        <f t="shared" si="16"/>
        <v>27416.304247038817</v>
      </c>
      <c r="AC51" s="72">
        <f t="shared" ref="AC51:AC70" si="27">D51-D50</f>
        <v>0.59999999999999432</v>
      </c>
      <c r="AD51" s="6">
        <f t="shared" ref="AD51:AD70" si="28">E51-E50</f>
        <v>-5.0333333333333332</v>
      </c>
    </row>
    <row r="52" spans="1:30" ht="15" customHeight="1" x14ac:dyDescent="0.25">
      <c r="A52" s="1" t="s">
        <v>64</v>
      </c>
      <c r="B52" s="23">
        <v>43040</v>
      </c>
      <c r="C52" s="67">
        <v>11</v>
      </c>
      <c r="D52" s="123">
        <v>29.1</v>
      </c>
      <c r="E52">
        <v>0</v>
      </c>
      <c r="F52" s="117">
        <v>13.919337016558023</v>
      </c>
      <c r="G52" s="119">
        <v>6.9800000000000001E-2</v>
      </c>
      <c r="H52" s="5">
        <v>3241414.0989999999</v>
      </c>
      <c r="I52" s="131">
        <v>1210549.4163190001</v>
      </c>
      <c r="J52" s="5">
        <v>2016886.169079222</v>
      </c>
      <c r="K52" s="5">
        <v>4449127.3182631955</v>
      </c>
      <c r="L52" s="5">
        <v>2148729.9077755953</v>
      </c>
      <c r="M52" s="1">
        <f t="shared" si="17"/>
        <v>-0.19999999999999929</v>
      </c>
      <c r="N52" s="1">
        <f t="shared" si="18"/>
        <v>0</v>
      </c>
      <c r="O52" s="8">
        <f t="shared" si="19"/>
        <v>-22224.075999999885</v>
      </c>
      <c r="P52" s="8">
        <f t="shared" si="20"/>
        <v>0</v>
      </c>
      <c r="Q52" s="70">
        <f t="shared" si="21"/>
        <v>-1.680144629638804E-2</v>
      </c>
      <c r="R52" s="70">
        <f t="shared" si="22"/>
        <v>0</v>
      </c>
      <c r="S52" s="1">
        <f>VLOOKUP(C52,Sheet6!$C$44:$D$55,2,FALSE)</f>
        <v>1.0647441489694487</v>
      </c>
      <c r="T52" s="5">
        <f t="shared" si="23"/>
        <v>-23662.954887252225</v>
      </c>
      <c r="U52" s="5">
        <f t="shared" si="24"/>
        <v>0</v>
      </c>
      <c r="V52" s="5">
        <f t="shared" si="11"/>
        <v>-23662.954887252225</v>
      </c>
      <c r="W52" s="70">
        <f t="shared" si="25"/>
        <v>-1.7889241638303577E-2</v>
      </c>
      <c r="X52" s="70">
        <f t="shared" si="26"/>
        <v>0</v>
      </c>
      <c r="Y52" s="70">
        <f t="shared" si="12"/>
        <v>-1.7889241638303577E-2</v>
      </c>
      <c r="Z52" s="19">
        <f t="shared" si="16"/>
        <v>119213.55374508882</v>
      </c>
      <c r="AA52" s="19">
        <f t="shared" si="16"/>
        <v>0</v>
      </c>
      <c r="AB52" s="19">
        <f t="shared" si="16"/>
        <v>119213.55374508882</v>
      </c>
      <c r="AC52" s="72">
        <f t="shared" si="27"/>
        <v>-5.1999999999999957</v>
      </c>
      <c r="AD52" s="6">
        <f t="shared" si="28"/>
        <v>0</v>
      </c>
    </row>
    <row r="53" spans="1:30" ht="15" customHeight="1" x14ac:dyDescent="0.25">
      <c r="A53" s="1" t="s">
        <v>64</v>
      </c>
      <c r="B53" s="23">
        <v>43070</v>
      </c>
      <c r="C53" s="67">
        <v>12</v>
      </c>
      <c r="D53" s="123">
        <v>23.8</v>
      </c>
      <c r="E53">
        <v>0</v>
      </c>
      <c r="F53" s="117">
        <v>13.919337016558023</v>
      </c>
      <c r="G53" s="119">
        <v>0.1103</v>
      </c>
      <c r="H53" s="5">
        <v>2553728.818</v>
      </c>
      <c r="I53" s="131">
        <v>1068765.9756440001</v>
      </c>
      <c r="J53" s="5">
        <v>1568498.6526007971</v>
      </c>
      <c r="K53" s="5">
        <v>3655928.7658039397</v>
      </c>
      <c r="L53" s="5">
        <v>1630522.4797668857</v>
      </c>
      <c r="M53" s="1">
        <f t="shared" si="17"/>
        <v>-1</v>
      </c>
      <c r="N53" s="1">
        <f t="shared" si="18"/>
        <v>0</v>
      </c>
      <c r="O53" s="8">
        <f t="shared" si="19"/>
        <v>-111120.37999999989</v>
      </c>
      <c r="P53" s="8">
        <f t="shared" si="20"/>
        <v>0</v>
      </c>
      <c r="Q53" s="70">
        <f t="shared" si="21"/>
        <v>-9.4233542863932443E-2</v>
      </c>
      <c r="R53" s="70">
        <f t="shared" si="22"/>
        <v>0</v>
      </c>
      <c r="S53" s="1">
        <f>VLOOKUP(C53,Sheet6!$C$44:$D$55,2,FALSE)</f>
        <v>0.83597128708074342</v>
      </c>
      <c r="T53" s="5">
        <f t="shared" si="23"/>
        <v>-92893.447089501205</v>
      </c>
      <c r="U53" s="5">
        <f t="shared" si="24"/>
        <v>0</v>
      </c>
      <c r="V53" s="5">
        <f t="shared" si="11"/>
        <v>-92893.447089501205</v>
      </c>
      <c r="W53" s="70">
        <f t="shared" si="25"/>
        <v>-7.8776536114140011E-2</v>
      </c>
      <c r="X53" s="70">
        <f t="shared" si="26"/>
        <v>0</v>
      </c>
      <c r="Y53" s="70">
        <f t="shared" si="12"/>
        <v>-7.8776536114140011E-2</v>
      </c>
      <c r="Z53" s="19">
        <f t="shared" si="16"/>
        <v>-69230.492202248977</v>
      </c>
      <c r="AA53" s="19">
        <f t="shared" si="16"/>
        <v>0</v>
      </c>
      <c r="AB53" s="19">
        <f t="shared" si="16"/>
        <v>-69230.492202248977</v>
      </c>
      <c r="AC53" s="72">
        <f t="shared" si="27"/>
        <v>-5.3000000000000007</v>
      </c>
      <c r="AD53" s="6">
        <f t="shared" si="28"/>
        <v>0</v>
      </c>
    </row>
    <row r="54" spans="1:30" ht="15" customHeight="1" x14ac:dyDescent="0.25">
      <c r="A54" s="1" t="s">
        <v>64</v>
      </c>
      <c r="B54" s="23">
        <v>43101</v>
      </c>
      <c r="C54" s="67">
        <v>1</v>
      </c>
      <c r="D54" s="123">
        <v>23.3</v>
      </c>
      <c r="E54">
        <v>1.387096774193548</v>
      </c>
      <c r="F54" s="117">
        <v>13.919337016558023</v>
      </c>
      <c r="G54" s="119">
        <v>9.5899999999999999E-2</v>
      </c>
      <c r="H54" s="5">
        <v>2318771.4530000002</v>
      </c>
      <c r="I54" s="131">
        <v>869335.51936000003</v>
      </c>
      <c r="J54" s="5">
        <v>1501229.958407653</v>
      </c>
      <c r="K54" s="5">
        <v>3687599.5624940554</v>
      </c>
      <c r="L54" s="5">
        <v>1511737.1844210592</v>
      </c>
      <c r="M54" s="1">
        <f t="shared" si="17"/>
        <v>1.8000000000000007</v>
      </c>
      <c r="N54" s="1">
        <f t="shared" si="18"/>
        <v>1.387096774193548</v>
      </c>
      <c r="O54" s="8">
        <f t="shared" si="19"/>
        <v>200016.68400000036</v>
      </c>
      <c r="P54" s="8">
        <f t="shared" si="20"/>
        <v>-14713.797065161285</v>
      </c>
      <c r="Q54" s="70">
        <f t="shared" si="21"/>
        <v>0.24712608444172948</v>
      </c>
      <c r="R54" s="70">
        <f t="shared" si="22"/>
        <v>-1.817929876281477E-2</v>
      </c>
      <c r="S54" s="1">
        <f>VLOOKUP(C54,Sheet6!$C$44:$D$55,2,FALSE)</f>
        <v>0.71232425039198211</v>
      </c>
      <c r="T54" s="5">
        <f t="shared" si="23"/>
        <v>142476.73449619021</v>
      </c>
      <c r="U54" s="5">
        <f t="shared" si="24"/>
        <v>-10480.994464860758</v>
      </c>
      <c r="V54" s="5">
        <f t="shared" si="11"/>
        <v>131995.74003132945</v>
      </c>
      <c r="W54" s="70">
        <f t="shared" si="25"/>
        <v>0.17603390285226064</v>
      </c>
      <c r="X54" s="70">
        <f t="shared" si="26"/>
        <v>-1.2949555363873919E-2</v>
      </c>
      <c r="Y54" s="70">
        <f t="shared" si="12"/>
        <v>0.16308434748838674</v>
      </c>
      <c r="Z54" s="19">
        <f t="shared" si="16"/>
        <v>235370.1815856914</v>
      </c>
      <c r="AA54" s="19">
        <f t="shared" si="16"/>
        <v>-10480.994464860758</v>
      </c>
      <c r="AB54" s="19">
        <f t="shared" si="16"/>
        <v>224889.18712083064</v>
      </c>
      <c r="AC54" s="72">
        <f t="shared" si="27"/>
        <v>-0.5</v>
      </c>
      <c r="AD54" s="6">
        <f t="shared" si="28"/>
        <v>1.387096774193548</v>
      </c>
    </row>
    <row r="55" spans="1:30" ht="15" customHeight="1" x14ac:dyDescent="0.25">
      <c r="A55" s="1" t="s">
        <v>64</v>
      </c>
      <c r="B55" s="23">
        <v>43132</v>
      </c>
      <c r="C55" s="67">
        <v>2</v>
      </c>
      <c r="D55" s="123">
        <v>25.5</v>
      </c>
      <c r="E55">
        <v>1.035714285714286</v>
      </c>
      <c r="F55" s="117">
        <v>13.919337016558023</v>
      </c>
      <c r="G55" s="119">
        <v>9.5199999999999993E-2</v>
      </c>
      <c r="H55" s="5">
        <v>2319156.2659999998</v>
      </c>
      <c r="I55" s="131">
        <v>876212.01094299997</v>
      </c>
      <c r="J55" s="5">
        <v>1632492.8285481168</v>
      </c>
      <c r="K55" s="5">
        <v>4094744.786431219</v>
      </c>
      <c r="L55" s="5">
        <v>1541944.7762294002</v>
      </c>
      <c r="M55" s="1">
        <f t="shared" si="17"/>
        <v>-2.6000000000000014</v>
      </c>
      <c r="N55" s="1">
        <f t="shared" si="18"/>
        <v>1.0000000000000002</v>
      </c>
      <c r="O55" s="8">
        <f t="shared" si="19"/>
        <v>-288912.98800000036</v>
      </c>
      <c r="P55" s="8">
        <f t="shared" si="20"/>
        <v>-10607.621140000003</v>
      </c>
      <c r="Q55" s="70">
        <f t="shared" si="21"/>
        <v>-0.27059452002379963</v>
      </c>
      <c r="R55" s="70">
        <f t="shared" si="22"/>
        <v>-9.9350471255816551E-3</v>
      </c>
      <c r="S55" s="1">
        <f>VLOOKUP(C55,Sheet6!$C$44:$D$55,2,FALSE)</f>
        <v>0.71996082760841851</v>
      </c>
      <c r="T55" s="5">
        <f t="shared" si="23"/>
        <v>-208006.03394730136</v>
      </c>
      <c r="U55" s="5">
        <f t="shared" si="24"/>
        <v>-7637.0716949109583</v>
      </c>
      <c r="V55" s="5">
        <f t="shared" si="11"/>
        <v>-215643.10564221232</v>
      </c>
      <c r="W55" s="70">
        <f t="shared" si="25"/>
        <v>-0.19481745458263755</v>
      </c>
      <c r="X55" s="70">
        <f t="shared" si="26"/>
        <v>-7.1528447508624089E-3</v>
      </c>
      <c r="Y55" s="70">
        <f t="shared" si="12"/>
        <v>-0.20197029933349997</v>
      </c>
      <c r="Z55" s="19">
        <f t="shared" si="16"/>
        <v>-350482.76844349154</v>
      </c>
      <c r="AA55" s="19">
        <f t="shared" si="16"/>
        <v>2843.9227699497997</v>
      </c>
      <c r="AB55" s="19">
        <f t="shared" si="16"/>
        <v>-347638.84567354177</v>
      </c>
      <c r="AC55" s="72">
        <f t="shared" si="27"/>
        <v>2.1999999999999993</v>
      </c>
      <c r="AD55" s="6">
        <f t="shared" si="28"/>
        <v>-0.35138248847926201</v>
      </c>
    </row>
    <row r="56" spans="1:30" ht="15" customHeight="1" x14ac:dyDescent="0.25">
      <c r="A56" s="1" t="s">
        <v>64</v>
      </c>
      <c r="B56" s="23">
        <v>43160</v>
      </c>
      <c r="C56" s="67">
        <v>3</v>
      </c>
      <c r="D56" s="123">
        <v>31.4</v>
      </c>
      <c r="E56">
        <v>3.2258064516129031E-2</v>
      </c>
      <c r="F56" s="117">
        <v>13.919337016558023</v>
      </c>
      <c r="G56" s="119">
        <v>8.8699999999999987E-2</v>
      </c>
      <c r="H56" s="5">
        <v>3226969.36</v>
      </c>
      <c r="I56" s="131">
        <v>1205044.3143190001</v>
      </c>
      <c r="J56" s="5">
        <v>2188734.409157028</v>
      </c>
      <c r="K56" s="5">
        <v>5049545.3284468744</v>
      </c>
      <c r="L56" s="5">
        <v>2085661.3337093305</v>
      </c>
      <c r="M56" s="1">
        <f t="shared" si="17"/>
        <v>-3.7000000000000028</v>
      </c>
      <c r="N56" s="1">
        <f t="shared" si="18"/>
        <v>3.2258064516129031E-2</v>
      </c>
      <c r="O56" s="8">
        <f t="shared" si="19"/>
        <v>-411145.40600000042</v>
      </c>
      <c r="P56" s="8">
        <f t="shared" si="20"/>
        <v>-342.18132709677417</v>
      </c>
      <c r="Q56" s="70">
        <f t="shared" si="21"/>
        <v>-0.28878175408904216</v>
      </c>
      <c r="R56" s="70">
        <f t="shared" si="22"/>
        <v>-2.4034252216726128E-4</v>
      </c>
      <c r="S56" s="1">
        <f>VLOOKUP(C56,Sheet6!$C$44:$D$55,2,FALSE)</f>
        <v>0.95766618368528833</v>
      </c>
      <c r="T56" s="5">
        <f t="shared" si="23"/>
        <v>-393740.05190375884</v>
      </c>
      <c r="U56" s="5">
        <f t="shared" si="24"/>
        <v>-327.69548564913504</v>
      </c>
      <c r="V56" s="5">
        <f t="shared" si="11"/>
        <v>-394067.74738940794</v>
      </c>
      <c r="W56" s="70">
        <f t="shared" si="25"/>
        <v>-0.27655652035639638</v>
      </c>
      <c r="X56" s="70">
        <f t="shared" si="26"/>
        <v>-2.301679059812179E-4</v>
      </c>
      <c r="Y56" s="70">
        <f t="shared" si="12"/>
        <v>-0.27678668826237762</v>
      </c>
      <c r="Z56" s="19">
        <f t="shared" si="16"/>
        <v>-185734.01795645748</v>
      </c>
      <c r="AA56" s="19">
        <f t="shared" si="16"/>
        <v>7309.3762092618235</v>
      </c>
      <c r="AB56" s="19">
        <f t="shared" si="16"/>
        <v>-178424.64174719562</v>
      </c>
      <c r="AC56" s="72">
        <f t="shared" si="27"/>
        <v>5.8999999999999986</v>
      </c>
      <c r="AD56" s="6">
        <f t="shared" si="28"/>
        <v>-1.003456221198157</v>
      </c>
    </row>
    <row r="57" spans="1:30" ht="15" customHeight="1" x14ac:dyDescent="0.25">
      <c r="A57" s="1" t="s">
        <v>64</v>
      </c>
      <c r="B57" s="23">
        <v>43191</v>
      </c>
      <c r="C57" s="67">
        <v>4</v>
      </c>
      <c r="D57" s="123">
        <v>38.9</v>
      </c>
      <c r="E57">
        <v>0.1033333333333333</v>
      </c>
      <c r="F57" s="117">
        <v>13.981912694248036</v>
      </c>
      <c r="G57" s="119">
        <v>0.1106</v>
      </c>
      <c r="H57" s="5">
        <v>3807928.2689999999</v>
      </c>
      <c r="I57" s="131">
        <v>1704458.6600329999</v>
      </c>
      <c r="J57" s="5">
        <v>2579303.4132812861</v>
      </c>
      <c r="K57" s="5">
        <v>5758614.4656111663</v>
      </c>
      <c r="L57" s="5">
        <v>2468887.1318016788</v>
      </c>
      <c r="M57" s="1">
        <f t="shared" si="17"/>
        <v>0.5</v>
      </c>
      <c r="N57" s="1">
        <f t="shared" si="18"/>
        <v>0</v>
      </c>
      <c r="O57" s="8">
        <f t="shared" si="19"/>
        <v>55560.189999999478</v>
      </c>
      <c r="P57" s="8">
        <f t="shared" si="20"/>
        <v>0</v>
      </c>
      <c r="Q57" s="70">
        <f t="shared" si="21"/>
        <v>3.6822328979207453E-2</v>
      </c>
      <c r="R57" s="70">
        <f t="shared" si="22"/>
        <v>0</v>
      </c>
      <c r="S57" s="1">
        <f>VLOOKUP(C57,Sheet6!$C$44:$D$55,2,FALSE)</f>
        <v>1.1303975823179111</v>
      </c>
      <c r="T57" s="5">
        <f t="shared" si="23"/>
        <v>62805.104449123195</v>
      </c>
      <c r="U57" s="5">
        <f t="shared" si="24"/>
        <v>0</v>
      </c>
      <c r="V57" s="5">
        <f t="shared" si="11"/>
        <v>62805.104449123195</v>
      </c>
      <c r="W57" s="70">
        <f t="shared" si="25"/>
        <v>4.162387165341086E-2</v>
      </c>
      <c r="X57" s="70">
        <f t="shared" si="26"/>
        <v>0</v>
      </c>
      <c r="Y57" s="70">
        <f t="shared" si="12"/>
        <v>4.162387165341086E-2</v>
      </c>
      <c r="Z57" s="19">
        <f t="shared" si="16"/>
        <v>456545.15635288204</v>
      </c>
      <c r="AA57" s="19">
        <f t="shared" si="16"/>
        <v>327.69548564913504</v>
      </c>
      <c r="AB57" s="19">
        <f t="shared" si="16"/>
        <v>456872.85183853115</v>
      </c>
      <c r="AC57" s="72">
        <f t="shared" si="27"/>
        <v>7.5</v>
      </c>
      <c r="AD57" s="6">
        <f t="shared" si="28"/>
        <v>7.1075268817204273E-2</v>
      </c>
    </row>
    <row r="58" spans="1:30" ht="15" customHeight="1" x14ac:dyDescent="0.25">
      <c r="A58" s="1" t="s">
        <v>64</v>
      </c>
      <c r="B58" s="23">
        <v>43221</v>
      </c>
      <c r="C58" s="67">
        <v>5</v>
      </c>
      <c r="D58" s="123">
        <v>42.2</v>
      </c>
      <c r="E58">
        <v>0</v>
      </c>
      <c r="F58" s="117">
        <v>13.981912694248036</v>
      </c>
      <c r="G58" s="119">
        <v>0.1128</v>
      </c>
      <c r="H58" s="5">
        <v>4761689.6660000002</v>
      </c>
      <c r="I58" s="131">
        <v>1629412.0228599999</v>
      </c>
      <c r="J58" s="5">
        <v>3059021.4013262037</v>
      </c>
      <c r="K58" s="5">
        <v>6437817.2607217627</v>
      </c>
      <c r="L58" s="5">
        <v>2987411.288286401</v>
      </c>
      <c r="M58" s="1">
        <f t="shared" si="17"/>
        <v>1.1000000000000014</v>
      </c>
      <c r="N58" s="1">
        <f t="shared" si="18"/>
        <v>0</v>
      </c>
      <c r="O58" s="8">
        <f t="shared" si="19"/>
        <v>122232.4179999996</v>
      </c>
      <c r="P58" s="8">
        <f t="shared" si="20"/>
        <v>0</v>
      </c>
      <c r="Q58" s="70">
        <f t="shared" si="21"/>
        <v>6.8429023039947939E-2</v>
      </c>
      <c r="R58" s="70">
        <f t="shared" si="22"/>
        <v>0</v>
      </c>
      <c r="S58" s="1">
        <f>VLOOKUP(C58,Sheet6!$C$44:$D$55,2,FALSE)</f>
        <v>1.4063699516826551</v>
      </c>
      <c r="T58" s="5">
        <f t="shared" si="23"/>
        <v>171903.99979671353</v>
      </c>
      <c r="U58" s="5">
        <f t="shared" si="24"/>
        <v>0</v>
      </c>
      <c r="V58" s="5">
        <f t="shared" si="11"/>
        <v>171903.99979671353</v>
      </c>
      <c r="W58" s="70">
        <f t="shared" si="25"/>
        <v>9.6236521826382856E-2</v>
      </c>
      <c r="X58" s="70">
        <f t="shared" si="26"/>
        <v>0</v>
      </c>
      <c r="Y58" s="70">
        <f t="shared" si="12"/>
        <v>9.6236521826382856E-2</v>
      </c>
      <c r="Z58" s="19">
        <f t="shared" si="16"/>
        <v>109098.89534759033</v>
      </c>
      <c r="AA58" s="19">
        <f t="shared" si="16"/>
        <v>0</v>
      </c>
      <c r="AB58" s="19">
        <f t="shared" si="16"/>
        <v>109098.89534759033</v>
      </c>
      <c r="AC58" s="72">
        <f t="shared" si="27"/>
        <v>3.3000000000000043</v>
      </c>
      <c r="AD58" s="6">
        <f t="shared" si="28"/>
        <v>-0.1033333333333333</v>
      </c>
    </row>
    <row r="59" spans="1:30" ht="15" customHeight="1" x14ac:dyDescent="0.25">
      <c r="A59" s="1" t="s">
        <v>64</v>
      </c>
      <c r="B59" s="23">
        <v>43252</v>
      </c>
      <c r="C59" s="67">
        <v>6</v>
      </c>
      <c r="D59" s="123">
        <v>40.9</v>
      </c>
      <c r="E59">
        <v>0.76666666666666672</v>
      </c>
      <c r="F59" s="117">
        <v>13.981912694248036</v>
      </c>
      <c r="G59" s="119">
        <v>0.1125</v>
      </c>
      <c r="H59" s="5">
        <v>4835646.8490000004</v>
      </c>
      <c r="I59" s="131">
        <v>1952007.152615</v>
      </c>
      <c r="J59" s="5">
        <v>2922178.7471340979</v>
      </c>
      <c r="K59" s="5">
        <v>6048276.7386395205</v>
      </c>
      <c r="L59" s="5">
        <v>2957991.5798089588</v>
      </c>
      <c r="M59" s="1">
        <f t="shared" si="17"/>
        <v>0.5</v>
      </c>
      <c r="N59" s="1">
        <f t="shared" si="18"/>
        <v>-1.2666666666666666</v>
      </c>
      <c r="O59" s="8">
        <f t="shared" si="19"/>
        <v>55560.19000000041</v>
      </c>
      <c r="P59" s="8">
        <f t="shared" si="20"/>
        <v>13436.320110666664</v>
      </c>
      <c r="Q59" s="70">
        <f t="shared" si="21"/>
        <v>2.7273870886102471E-2</v>
      </c>
      <c r="R59" s="70">
        <f t="shared" si="22"/>
        <v>6.5957380614188321E-3</v>
      </c>
      <c r="S59" s="1">
        <f>VLOOKUP(C59,Sheet6!$C$44:$D$55,2,FALSE)</f>
        <v>1.3388889849990284</v>
      </c>
      <c r="T59" s="5">
        <f t="shared" si="23"/>
        <v>74388.926395453716</v>
      </c>
      <c r="U59" s="5">
        <f t="shared" si="24"/>
        <v>17989.740995092521</v>
      </c>
      <c r="V59" s="5">
        <f t="shared" si="11"/>
        <v>92378.667390546238</v>
      </c>
      <c r="W59" s="70">
        <f t="shared" si="25"/>
        <v>3.6516685307688292E-2</v>
      </c>
      <c r="X59" s="70">
        <f t="shared" si="26"/>
        <v>8.8309610383725187E-3</v>
      </c>
      <c r="Y59" s="70">
        <f t="shared" si="12"/>
        <v>4.534764634606081E-2</v>
      </c>
      <c r="Z59" s="19">
        <f t="shared" si="16"/>
        <v>-97515.073401259811</v>
      </c>
      <c r="AA59" s="19">
        <f t="shared" si="16"/>
        <v>17989.740995092521</v>
      </c>
      <c r="AB59" s="19">
        <f t="shared" si="16"/>
        <v>-79525.33240616729</v>
      </c>
      <c r="AC59" s="72">
        <f t="shared" si="27"/>
        <v>-1.3000000000000043</v>
      </c>
      <c r="AD59" s="6">
        <f t="shared" si="28"/>
        <v>0.76666666666666672</v>
      </c>
    </row>
    <row r="60" spans="1:30" ht="15" customHeight="1" x14ac:dyDescent="0.25">
      <c r="A60" s="1" t="s">
        <v>64</v>
      </c>
      <c r="B60" s="23">
        <v>43282</v>
      </c>
      <c r="C60" s="67">
        <v>7</v>
      </c>
      <c r="D60" s="123">
        <v>35.5</v>
      </c>
      <c r="E60">
        <v>13.35483870967742</v>
      </c>
      <c r="F60" s="117">
        <v>13.981912694248036</v>
      </c>
      <c r="G60" s="119">
        <v>9.8400000000000001E-2</v>
      </c>
      <c r="H60" s="5">
        <v>3697815.3220000002</v>
      </c>
      <c r="I60" s="131">
        <v>2109111.7375750002</v>
      </c>
      <c r="J60" s="5">
        <v>2153092.9808387407</v>
      </c>
      <c r="K60" s="5">
        <v>4653277.5539959511</v>
      </c>
      <c r="L60" s="5">
        <v>2226563.6418468561</v>
      </c>
      <c r="M60" s="1">
        <f t="shared" si="17"/>
        <v>-0.29999999999999716</v>
      </c>
      <c r="N60" s="1">
        <f t="shared" si="18"/>
        <v>7.645161290322581</v>
      </c>
      <c r="O60" s="8">
        <f t="shared" si="19"/>
        <v>-33336.113999999594</v>
      </c>
      <c r="P60" s="8">
        <f t="shared" si="20"/>
        <v>-81096.974521935481</v>
      </c>
      <c r="Q60" s="70">
        <f t="shared" si="21"/>
        <v>-1.6887844247306841E-2</v>
      </c>
      <c r="R60" s="70">
        <f t="shared" si="22"/>
        <v>-4.1083165081997088E-2</v>
      </c>
      <c r="S60" s="1">
        <f>VLOOKUP(C60,Sheet6!$C$44:$D$55,2,FALSE)</f>
        <v>1.0535621782624129</v>
      </c>
      <c r="T60" s="5">
        <f t="shared" si="23"/>
        <v>-35121.668880643694</v>
      </c>
      <c r="U60" s="5">
        <f t="shared" si="24"/>
        <v>-85440.705127821755</v>
      </c>
      <c r="V60" s="5">
        <f t="shared" si="11"/>
        <v>-120562.37400846544</v>
      </c>
      <c r="W60" s="70">
        <f t="shared" si="25"/>
        <v>-1.7792393971348956E-2</v>
      </c>
      <c r="X60" s="70">
        <f t="shared" si="26"/>
        <v>-4.3283668893703157E-2</v>
      </c>
      <c r="Y60" s="70">
        <f t="shared" si="12"/>
        <v>-6.1076062865052114E-2</v>
      </c>
      <c r="Z60" s="19">
        <f t="shared" si="16"/>
        <v>-109510.59527609742</v>
      </c>
      <c r="AA60" s="19">
        <f t="shared" si="16"/>
        <v>-103430.44612291428</v>
      </c>
      <c r="AB60" s="19">
        <f t="shared" si="16"/>
        <v>-212941.04139901168</v>
      </c>
      <c r="AC60" s="72">
        <f t="shared" si="27"/>
        <v>-5.3999999999999986</v>
      </c>
      <c r="AD60" s="6">
        <f t="shared" si="28"/>
        <v>12.588172043010752</v>
      </c>
    </row>
    <row r="61" spans="1:30" ht="15" customHeight="1" x14ac:dyDescent="0.25">
      <c r="A61" s="1" t="s">
        <v>64</v>
      </c>
      <c r="B61" s="23">
        <v>43313</v>
      </c>
      <c r="C61" s="67">
        <v>8</v>
      </c>
      <c r="D61" s="123">
        <v>34.6</v>
      </c>
      <c r="E61">
        <v>5.774193548387097</v>
      </c>
      <c r="F61" s="117">
        <v>13.981912694248036</v>
      </c>
      <c r="G61" s="119">
        <v>0.12269999999999999</v>
      </c>
      <c r="H61" s="5">
        <v>3272417.5830000001</v>
      </c>
      <c r="I61" s="131">
        <v>1993286.077363</v>
      </c>
      <c r="J61" s="5">
        <v>1893771.7326948096</v>
      </c>
      <c r="K61" s="5">
        <v>4358275.5307702934</v>
      </c>
      <c r="L61" s="5">
        <v>1967177.8635125856</v>
      </c>
      <c r="M61" s="1">
        <f t="shared" si="17"/>
        <v>1.3000000000000043</v>
      </c>
      <c r="N61" s="1">
        <f t="shared" si="18"/>
        <v>-14.935483870967744</v>
      </c>
      <c r="O61" s="8">
        <f t="shared" si="19"/>
        <v>144456.49400000088</v>
      </c>
      <c r="P61" s="8">
        <f t="shared" si="20"/>
        <v>158429.95444580645</v>
      </c>
      <c r="Q61" s="70">
        <f t="shared" si="21"/>
        <v>9.4961836913258962E-2</v>
      </c>
      <c r="R61" s="70">
        <f t="shared" si="22"/>
        <v>0.10414761621071621</v>
      </c>
      <c r="S61" s="1">
        <f>VLOOKUP(C61,Sheet6!$C$44:$D$55,2,FALSE)</f>
        <v>0.90405502613260513</v>
      </c>
      <c r="T61" s="5">
        <f t="shared" si="23"/>
        <v>130596.61945819532</v>
      </c>
      <c r="U61" s="5">
        <f t="shared" si="24"/>
        <v>143229.39660669098</v>
      </c>
      <c r="V61" s="5">
        <f t="shared" si="11"/>
        <v>273826.01606488629</v>
      </c>
      <c r="W61" s="70">
        <f t="shared" si="25"/>
        <v>8.5850725952216531E-2</v>
      </c>
      <c r="X61" s="70">
        <f t="shared" si="26"/>
        <v>9.415517589502756E-2</v>
      </c>
      <c r="Y61" s="70">
        <f t="shared" si="12"/>
        <v>0.18000590184724408</v>
      </c>
      <c r="Z61" s="19">
        <f t="shared" si="16"/>
        <v>165718.28833883902</v>
      </c>
      <c r="AA61" s="19">
        <f t="shared" si="16"/>
        <v>228670.10173451272</v>
      </c>
      <c r="AB61" s="19">
        <f t="shared" si="16"/>
        <v>394388.39007335174</v>
      </c>
      <c r="AC61" s="72">
        <f t="shared" si="27"/>
        <v>-0.89999999999999858</v>
      </c>
      <c r="AD61" s="6">
        <f t="shared" si="28"/>
        <v>-7.580645161290323</v>
      </c>
    </row>
    <row r="62" spans="1:30" ht="15" customHeight="1" x14ac:dyDescent="0.25">
      <c r="A62" s="1" t="s">
        <v>64</v>
      </c>
      <c r="B62" s="23">
        <v>43344</v>
      </c>
      <c r="C62" s="67">
        <v>9</v>
      </c>
      <c r="D62" s="123">
        <v>33</v>
      </c>
      <c r="E62">
        <v>9.5666666666666664</v>
      </c>
      <c r="F62" s="117">
        <v>13.981912694248036</v>
      </c>
      <c r="G62" s="119">
        <v>8.2200000000000009E-2</v>
      </c>
      <c r="H62" s="5">
        <v>3133498.162</v>
      </c>
      <c r="I62" s="131">
        <v>1621973.7490340001</v>
      </c>
      <c r="J62" s="5">
        <v>1971504.1215124764</v>
      </c>
      <c r="K62" s="5">
        <v>4539354.6533471169</v>
      </c>
      <c r="L62" s="5">
        <v>1960626.6130077615</v>
      </c>
      <c r="M62" s="1">
        <f t="shared" si="17"/>
        <v>-0.70000000000000284</v>
      </c>
      <c r="N62" s="1">
        <f t="shared" si="18"/>
        <v>4.5333333333333332</v>
      </c>
      <c r="O62" s="8">
        <f t="shared" si="19"/>
        <v>-77784.266000000294</v>
      </c>
      <c r="P62" s="8">
        <f t="shared" si="20"/>
        <v>-48087.882501333326</v>
      </c>
      <c r="Q62" s="70">
        <f t="shared" si="21"/>
        <v>-5.7961613761957083E-2</v>
      </c>
      <c r="R62" s="70">
        <f t="shared" si="22"/>
        <v>-3.5833098587992669E-2</v>
      </c>
      <c r="S62" s="1">
        <f>VLOOKUP(C62,Sheet6!$C$44:$D$55,2,FALSE)</f>
        <v>0.88699702670525249</v>
      </c>
      <c r="T62" s="5">
        <f t="shared" si="23"/>
        <v>-68994.41266645072</v>
      </c>
      <c r="U62" s="5">
        <f t="shared" si="24"/>
        <v>-42653.808799234197</v>
      </c>
      <c r="V62" s="5">
        <f t="shared" si="11"/>
        <v>-111648.22146568491</v>
      </c>
      <c r="W62" s="70">
        <f t="shared" si="25"/>
        <v>-5.1411779069894172E-2</v>
      </c>
      <c r="X62" s="70">
        <f t="shared" si="26"/>
        <v>-3.1783851905185678E-2</v>
      </c>
      <c r="Y62" s="70">
        <f t="shared" si="12"/>
        <v>-8.3195630975079843E-2</v>
      </c>
      <c r="Z62" s="19">
        <f t="shared" si="16"/>
        <v>-199591.03212464604</v>
      </c>
      <c r="AA62" s="19">
        <f t="shared" si="16"/>
        <v>-185883.20540592517</v>
      </c>
      <c r="AB62" s="19">
        <f t="shared" si="16"/>
        <v>-385474.23753057118</v>
      </c>
      <c r="AC62" s="72">
        <f t="shared" si="27"/>
        <v>-1.6000000000000014</v>
      </c>
      <c r="AD62" s="6">
        <f t="shared" si="28"/>
        <v>3.7924731182795695</v>
      </c>
    </row>
    <row r="63" spans="1:30" ht="15" customHeight="1" x14ac:dyDescent="0.25">
      <c r="A63" s="1" t="s">
        <v>64</v>
      </c>
      <c r="B63" s="23">
        <v>43374</v>
      </c>
      <c r="C63" s="67">
        <v>10</v>
      </c>
      <c r="D63" s="123">
        <v>32.1</v>
      </c>
      <c r="E63">
        <v>0.13225806451612901</v>
      </c>
      <c r="F63" s="117">
        <v>13.981912694248036</v>
      </c>
      <c r="G63" s="119">
        <v>0.10220000000000001</v>
      </c>
      <c r="H63" s="5">
        <v>3539193.0350000001</v>
      </c>
      <c r="I63" s="131">
        <v>1668128.0581819999</v>
      </c>
      <c r="J63" s="5">
        <v>2304200.9852285851</v>
      </c>
      <c r="K63" s="5">
        <v>5210806.5261535794</v>
      </c>
      <c r="L63" s="5">
        <v>2289881.2665591361</v>
      </c>
      <c r="M63" s="1">
        <f t="shared" si="17"/>
        <v>-2.1999999999999957</v>
      </c>
      <c r="N63" s="1">
        <f t="shared" si="18"/>
        <v>0.13225806451612901</v>
      </c>
      <c r="O63" s="8">
        <f t="shared" si="19"/>
        <v>-244464.83599999966</v>
      </c>
      <c r="P63" s="8">
        <f t="shared" si="20"/>
        <v>-1402.9434410967738</v>
      </c>
      <c r="Q63" s="70">
        <f t="shared" si="21"/>
        <v>-0.16656338651624211</v>
      </c>
      <c r="R63" s="70">
        <f t="shared" si="22"/>
        <v>-9.5587984948407464E-4</v>
      </c>
      <c r="S63" s="1">
        <f>VLOOKUP(C63,Sheet6!$C$44:$D$55,2,FALSE)</f>
        <v>0.98906255216425665</v>
      </c>
      <c r="T63" s="5">
        <f t="shared" si="23"/>
        <v>-241791.01460857611</v>
      </c>
      <c r="U63" s="5">
        <f t="shared" si="24"/>
        <v>-1387.5988203932795</v>
      </c>
      <c r="V63" s="5">
        <f t="shared" si="11"/>
        <v>-243178.6134289694</v>
      </c>
      <c r="W63" s="70">
        <f t="shared" si="25"/>
        <v>-0.16474160816487593</v>
      </c>
      <c r="X63" s="70">
        <f t="shared" si="26"/>
        <v>-9.4542496349310436E-4</v>
      </c>
      <c r="Y63" s="70">
        <f t="shared" si="12"/>
        <v>-0.16568703312836902</v>
      </c>
      <c r="Z63" s="19">
        <f t="shared" si="16"/>
        <v>-172796.60194212539</v>
      </c>
      <c r="AA63" s="19">
        <f t="shared" si="16"/>
        <v>41266.209978840918</v>
      </c>
      <c r="AB63" s="19">
        <f t="shared" si="16"/>
        <v>-131530.39196328449</v>
      </c>
      <c r="AC63" s="72">
        <f t="shared" si="27"/>
        <v>-0.89999999999999858</v>
      </c>
      <c r="AD63" s="6">
        <f t="shared" si="28"/>
        <v>-9.4344086021505369</v>
      </c>
    </row>
    <row r="64" spans="1:30" x14ac:dyDescent="0.25">
      <c r="A64" s="1" t="s">
        <v>64</v>
      </c>
      <c r="B64" s="23">
        <v>43405</v>
      </c>
      <c r="C64" s="67">
        <v>11</v>
      </c>
      <c r="D64" s="123">
        <v>29.6</v>
      </c>
      <c r="E64">
        <v>0</v>
      </c>
      <c r="F64" s="117">
        <v>13.981912694248036</v>
      </c>
      <c r="G64" s="119">
        <v>8.0500000000000002E-2</v>
      </c>
      <c r="H64" s="5">
        <v>3683508.66</v>
      </c>
      <c r="I64" s="131">
        <v>1557723.6713139999</v>
      </c>
      <c r="J64" s="5">
        <v>2224452.789611348</v>
      </c>
      <c r="K64" s="5">
        <v>4852008.4463100778</v>
      </c>
      <c r="L64" s="5">
        <v>2287053.9770696331</v>
      </c>
      <c r="M64" s="1">
        <f t="shared" si="17"/>
        <v>0.5</v>
      </c>
      <c r="N64" s="1">
        <f t="shared" si="18"/>
        <v>0</v>
      </c>
      <c r="O64" s="8">
        <f t="shared" si="19"/>
        <v>55560.189999999944</v>
      </c>
      <c r="P64" s="8">
        <f t="shared" si="20"/>
        <v>0</v>
      </c>
      <c r="Q64" s="70">
        <f t="shared" si="21"/>
        <v>4.5896672412552637E-2</v>
      </c>
      <c r="R64" s="70">
        <f t="shared" si="22"/>
        <v>0</v>
      </c>
      <c r="S64" s="1">
        <f>VLOOKUP(C64,Sheet6!$C$44:$D$55,2,FALSE)</f>
        <v>1.0647441489694487</v>
      </c>
      <c r="T64" s="5">
        <f t="shared" si="23"/>
        <v>59157.387218130811</v>
      </c>
      <c r="U64" s="5">
        <f t="shared" si="24"/>
        <v>0</v>
      </c>
      <c r="V64" s="5">
        <f t="shared" si="11"/>
        <v>59157.387218130811</v>
      </c>
      <c r="W64" s="70">
        <f t="shared" si="25"/>
        <v>4.8868213408432927E-2</v>
      </c>
      <c r="X64" s="70">
        <f t="shared" si="26"/>
        <v>0</v>
      </c>
      <c r="Y64" s="70">
        <f t="shared" si="12"/>
        <v>4.8868213408432927E-2</v>
      </c>
      <c r="Z64" s="19">
        <f t="shared" si="16"/>
        <v>300948.40182670695</v>
      </c>
      <c r="AA64" s="19">
        <f t="shared" si="16"/>
        <v>1387.5988203932795</v>
      </c>
      <c r="AB64" s="19">
        <f t="shared" si="16"/>
        <v>302336.00064710021</v>
      </c>
      <c r="AC64" s="72">
        <f t="shared" si="27"/>
        <v>-2.5</v>
      </c>
      <c r="AD64" s="6">
        <f t="shared" si="28"/>
        <v>-0.13225806451612901</v>
      </c>
    </row>
    <row r="65" spans="1:30" x14ac:dyDescent="0.25">
      <c r="A65" s="1" t="s">
        <v>64</v>
      </c>
      <c r="B65" s="23">
        <v>43435</v>
      </c>
      <c r="C65" s="67">
        <v>12</v>
      </c>
      <c r="D65" s="123">
        <v>21.4</v>
      </c>
      <c r="E65">
        <v>4.064516129032258</v>
      </c>
      <c r="F65" s="117">
        <v>13.981912694248036</v>
      </c>
      <c r="G65" s="119">
        <v>9.3900000000000011E-2</v>
      </c>
      <c r="H65" s="5">
        <v>3170341.38</v>
      </c>
      <c r="I65" s="132">
        <v>1308939.7251929999</v>
      </c>
      <c r="J65" s="5">
        <v>1769312.5776257832</v>
      </c>
      <c r="K65" s="5">
        <v>3901815.0772708543</v>
      </c>
      <c r="L65" s="5">
        <v>1913639.7590575765</v>
      </c>
      <c r="M65" s="1">
        <f t="shared" si="17"/>
        <v>-2.4000000000000021</v>
      </c>
      <c r="N65" s="1">
        <f t="shared" si="18"/>
        <v>4.064516129032258</v>
      </c>
      <c r="O65" s="8">
        <f t="shared" si="19"/>
        <v>-266688.91200000048</v>
      </c>
      <c r="P65" s="8">
        <f t="shared" si="20"/>
        <v>-43114.847214193542</v>
      </c>
      <c r="Q65" s="70">
        <f t="shared" si="21"/>
        <v>-0.24952975494874197</v>
      </c>
      <c r="R65" s="70">
        <f t="shared" si="22"/>
        <v>-4.0340774497629454E-2</v>
      </c>
      <c r="S65" s="1">
        <f>VLOOKUP(C65,Sheet6!$C$44:$D$55,2,FALSE)</f>
        <v>0.83597128708074342</v>
      </c>
      <c r="T65" s="5">
        <f t="shared" si="23"/>
        <v>-222944.2730148035</v>
      </c>
      <c r="U65" s="5">
        <f t="shared" si="24"/>
        <v>-36042.77431793898</v>
      </c>
      <c r="V65" s="5">
        <f t="shared" si="11"/>
        <v>-258987.04733274248</v>
      </c>
      <c r="W65" s="70">
        <f t="shared" si="25"/>
        <v>-0.20859971040944231</v>
      </c>
      <c r="X65" s="70">
        <f t="shared" si="26"/>
        <v>-3.3723729178617323E-2</v>
      </c>
      <c r="Y65" s="70">
        <f t="shared" si="12"/>
        <v>-0.24232343958805963</v>
      </c>
      <c r="Z65" s="19">
        <f t="shared" si="16"/>
        <v>-282101.66023293429</v>
      </c>
      <c r="AA65" s="19">
        <f t="shared" si="16"/>
        <v>-36042.77431793898</v>
      </c>
      <c r="AB65" s="19">
        <f t="shared" si="16"/>
        <v>-318144.43455087329</v>
      </c>
      <c r="AC65" s="72">
        <f t="shared" si="27"/>
        <v>-8.2000000000000028</v>
      </c>
      <c r="AD65" s="6">
        <f t="shared" si="28"/>
        <v>4.064516129032258</v>
      </c>
    </row>
    <row r="66" spans="1:30" x14ac:dyDescent="0.25">
      <c r="A66" s="1" t="s">
        <v>64</v>
      </c>
      <c r="B66" s="23">
        <v>43466</v>
      </c>
      <c r="C66" s="67">
        <v>1</v>
      </c>
      <c r="D66" s="124">
        <v>20.2</v>
      </c>
      <c r="E66">
        <v>3.258064516129032</v>
      </c>
      <c r="F66" s="118">
        <v>13.981912694248036</v>
      </c>
      <c r="G66" s="120">
        <v>7.5700000000000003E-2</v>
      </c>
      <c r="H66" s="5">
        <v>2733852.446</v>
      </c>
      <c r="I66" s="5">
        <v>1635053.6440000001</v>
      </c>
      <c r="J66" s="5">
        <v>1578314.0347215994</v>
      </c>
      <c r="K66" s="5">
        <v>3674538.5422364832</v>
      </c>
      <c r="L66" s="5">
        <v>1697444.1270504158</v>
      </c>
      <c r="M66" s="1">
        <f t="shared" si="17"/>
        <v>-3.1000000000000014</v>
      </c>
      <c r="N66" s="1">
        <f t="shared" si="18"/>
        <v>1.870967741935484</v>
      </c>
      <c r="O66" s="8">
        <f t="shared" si="19"/>
        <v>-344473.17800000031</v>
      </c>
      <c r="P66" s="8">
        <f t="shared" si="20"/>
        <v>-19846.516971612902</v>
      </c>
      <c r="Q66" s="70">
        <f t="shared" si="21"/>
        <v>-0.39624882491123742</v>
      </c>
      <c r="R66" s="70">
        <f t="shared" si="22"/>
        <v>-2.2829524998844861E-2</v>
      </c>
      <c r="S66" s="1">
        <f>VLOOKUP(C66,Sheet6!$C$44:$D$55,2,FALSE)</f>
        <v>0.71232425039198211</v>
      </c>
      <c r="T66" s="5">
        <f t="shared" si="23"/>
        <v>-245376.59829899404</v>
      </c>
      <c r="U66" s="5">
        <f t="shared" si="24"/>
        <v>-14137.155324695912</v>
      </c>
      <c r="V66" s="5">
        <f t="shared" si="11"/>
        <v>-259513.75362368996</v>
      </c>
      <c r="W66" s="70">
        <f t="shared" si="25"/>
        <v>-0.28225764717360097</v>
      </c>
      <c r="X66" s="70">
        <f t="shared" si="26"/>
        <v>-1.6262024281607182E-2</v>
      </c>
      <c r="Y66" s="70">
        <f t="shared" si="12"/>
        <v>-0.29851967145520814</v>
      </c>
      <c r="Z66" s="19">
        <f t="shared" si="16"/>
        <v>-22432.325284190534</v>
      </c>
      <c r="AA66" s="19">
        <f t="shared" si="16"/>
        <v>21905.618993243068</v>
      </c>
      <c r="AB66" s="19">
        <f t="shared" si="16"/>
        <v>-526.7062909474771</v>
      </c>
      <c r="AC66" s="72">
        <f t="shared" si="27"/>
        <v>-1.1999999999999993</v>
      </c>
      <c r="AD66" s="6">
        <f t="shared" si="28"/>
        <v>-0.80645161290322598</v>
      </c>
    </row>
    <row r="67" spans="1:30" ht="15" customHeight="1" x14ac:dyDescent="0.25">
      <c r="A67" s="1" t="s">
        <v>64</v>
      </c>
      <c r="B67" s="23">
        <v>43497</v>
      </c>
      <c r="C67" s="67">
        <v>2</v>
      </c>
      <c r="D67" s="124">
        <v>25.2</v>
      </c>
      <c r="E67">
        <v>0.58620689655172409</v>
      </c>
      <c r="F67" s="118">
        <v>13.981912694248036</v>
      </c>
      <c r="G67" s="129">
        <v>8.5159585999999995E-2</v>
      </c>
      <c r="H67" s="5">
        <v>2495797.5269999998</v>
      </c>
      <c r="I67" s="5">
        <v>1486097.2169999999</v>
      </c>
      <c r="J67" s="5">
        <v>1582881.9702804689</v>
      </c>
      <c r="K67" s="5">
        <v>3834795.5789132412</v>
      </c>
      <c r="L67" s="5">
        <v>1590522.6892797388</v>
      </c>
      <c r="M67" s="1">
        <f t="shared" si="17"/>
        <v>-0.30000000000000071</v>
      </c>
      <c r="N67" s="1">
        <f t="shared" si="18"/>
        <v>-0.44950738916256194</v>
      </c>
      <c r="O67" s="8">
        <f t="shared" si="19"/>
        <v>-33336.11400000006</v>
      </c>
      <c r="P67" s="8">
        <f t="shared" si="20"/>
        <v>4768.2040838669982</v>
      </c>
      <c r="Q67" s="70">
        <f t="shared" si="21"/>
        <v>-3.8045716771358734E-2</v>
      </c>
      <c r="R67" s="70">
        <f t="shared" si="22"/>
        <v>5.4418383043338394E-3</v>
      </c>
      <c r="S67" s="1">
        <f>VLOOKUP(C67,Sheet6!$C$44:$D$55,2,FALSE)</f>
        <v>0.71996082760841851</v>
      </c>
      <c r="T67" s="5">
        <f t="shared" si="23"/>
        <v>-24000.696224688629</v>
      </c>
      <c r="U67" s="5">
        <f t="shared" si="24"/>
        <v>3432.9201584267248</v>
      </c>
      <c r="V67" s="5">
        <f t="shared" si="11"/>
        <v>-20567.776066261904</v>
      </c>
      <c r="W67" s="70">
        <f t="shared" si="25"/>
        <v>-2.7391425733662923E-2</v>
      </c>
      <c r="X67" s="70">
        <f t="shared" si="26"/>
        <v>3.9179104092993836E-3</v>
      </c>
      <c r="Y67" s="70">
        <f t="shared" si="12"/>
        <v>-2.347351532436354E-2</v>
      </c>
      <c r="Z67" s="19">
        <f t="shared" si="16"/>
        <v>221375.9020743054</v>
      </c>
      <c r="AA67" s="19">
        <f t="shared" si="16"/>
        <v>17570.075483122637</v>
      </c>
      <c r="AB67" s="19">
        <f t="shared" si="16"/>
        <v>238945.97755742806</v>
      </c>
      <c r="AC67" s="72">
        <f t="shared" si="27"/>
        <v>5</v>
      </c>
      <c r="AD67" s="6">
        <f t="shared" si="28"/>
        <v>-2.6718576195773078</v>
      </c>
    </row>
    <row r="68" spans="1:30" ht="15" customHeight="1" x14ac:dyDescent="0.25">
      <c r="A68" s="1" t="s">
        <v>64</v>
      </c>
      <c r="B68" s="23">
        <v>43525</v>
      </c>
      <c r="C68" s="67">
        <v>3</v>
      </c>
      <c r="D68" s="124">
        <v>32.4</v>
      </c>
      <c r="E68">
        <v>0.45161290322580638</v>
      </c>
      <c r="F68" s="118">
        <v>13.981912694248036</v>
      </c>
      <c r="G68" s="129">
        <v>8.1397156999999998E-2</v>
      </c>
      <c r="H68" s="5">
        <v>3263667.628</v>
      </c>
      <c r="I68" s="5">
        <v>1968199.463</v>
      </c>
      <c r="J68" s="5">
        <v>2102170.3908225349</v>
      </c>
      <c r="K68" s="5">
        <v>4760155.0503835697</v>
      </c>
      <c r="L68" s="5">
        <v>2105629.7529571615</v>
      </c>
      <c r="M68" s="1">
        <f t="shared" si="17"/>
        <v>1</v>
      </c>
      <c r="N68" s="1">
        <f t="shared" si="18"/>
        <v>0.41935483870967738</v>
      </c>
      <c r="O68" s="8">
        <f t="shared" si="19"/>
        <v>111120.37999999989</v>
      </c>
      <c r="P68" s="8">
        <f t="shared" si="20"/>
        <v>-4448.3572522580635</v>
      </c>
      <c r="Q68" s="70">
        <f t="shared" si="21"/>
        <v>9.2212691831832519E-2</v>
      </c>
      <c r="R68" s="70">
        <f t="shared" si="22"/>
        <v>-3.6914470276322897E-3</v>
      </c>
      <c r="S68" s="1">
        <f>VLOOKUP(C68,Sheet6!$C$44:$D$55,2,FALSE)</f>
        <v>0.95766618368528833</v>
      </c>
      <c r="T68" s="5">
        <f t="shared" si="23"/>
        <v>106416.23024425893</v>
      </c>
      <c r="U68" s="5">
        <f t="shared" si="24"/>
        <v>-4260.0413134387554</v>
      </c>
      <c r="V68" s="5">
        <f t="shared" si="11"/>
        <v>102156.18893082018</v>
      </c>
      <c r="W68" s="70">
        <f t="shared" si="25"/>
        <v>8.8308976673938611E-2</v>
      </c>
      <c r="X68" s="70">
        <f t="shared" si="26"/>
        <v>-3.5351739872290159E-3</v>
      </c>
      <c r="Y68" s="70">
        <f t="shared" si="12"/>
        <v>8.4773802686709601E-2</v>
      </c>
      <c r="Z68" s="19">
        <f t="shared" si="16"/>
        <v>130416.92646894755</v>
      </c>
      <c r="AA68" s="19">
        <f t="shared" si="16"/>
        <v>-7692.9614718654802</v>
      </c>
      <c r="AB68" s="19">
        <f t="shared" si="16"/>
        <v>122723.96499708208</v>
      </c>
      <c r="AC68" s="72">
        <f t="shared" si="27"/>
        <v>7.1999999999999993</v>
      </c>
      <c r="AD68" s="6">
        <f t="shared" si="28"/>
        <v>-0.1345939933259177</v>
      </c>
    </row>
    <row r="69" spans="1:30" ht="15" customHeight="1" x14ac:dyDescent="0.25">
      <c r="A69" s="1" t="s">
        <v>64</v>
      </c>
      <c r="B69" s="23">
        <v>43556</v>
      </c>
      <c r="C69" s="67">
        <v>4</v>
      </c>
      <c r="D69" s="124">
        <v>38.799999999999997</v>
      </c>
      <c r="E69">
        <v>3.3333333333333333E-2</v>
      </c>
      <c r="F69" s="118">
        <v>14.044887493409425</v>
      </c>
      <c r="G69" s="129">
        <v>9.4073650999999994E-2</v>
      </c>
      <c r="H69" s="5">
        <v>4113395.9980000001</v>
      </c>
      <c r="I69" s="5">
        <v>2431678.398</v>
      </c>
      <c r="J69" s="5">
        <v>2651973.2876497824</v>
      </c>
      <c r="K69" s="5">
        <v>5801236.0523108672</v>
      </c>
      <c r="L69" s="5">
        <v>2625279.9491317985</v>
      </c>
      <c r="M69" s="1">
        <f t="shared" si="17"/>
        <v>-0.10000000000000142</v>
      </c>
      <c r="N69" s="1">
        <f t="shared" si="18"/>
        <v>-6.9999999999999979E-2</v>
      </c>
      <c r="O69" s="8">
        <f t="shared" si="19"/>
        <v>-11112.037999999709</v>
      </c>
      <c r="P69" s="8">
        <f t="shared" si="20"/>
        <v>742.53347979999967</v>
      </c>
      <c r="Q69" s="70">
        <f t="shared" si="21"/>
        <v>-6.5193942572855179E-3</v>
      </c>
      <c r="R69" s="70">
        <f t="shared" si="22"/>
        <v>4.3564182412357452E-4</v>
      </c>
      <c r="S69" s="1">
        <f>VLOOKUP(C69,Sheet6!$C$44:$D$55,2,FALSE)</f>
        <v>1.1303975823179111</v>
      </c>
      <c r="T69" s="5">
        <f t="shared" si="23"/>
        <v>-12561.020889824427</v>
      </c>
      <c r="U69" s="5">
        <f t="shared" si="24"/>
        <v>839.35805035602505</v>
      </c>
      <c r="V69" s="5">
        <f t="shared" si="11"/>
        <v>-11721.662839468403</v>
      </c>
      <c r="W69" s="70">
        <f t="shared" si="25"/>
        <v>-7.3695075066128237E-3</v>
      </c>
      <c r="X69" s="70">
        <f t="shared" si="26"/>
        <v>4.9244846474585328E-4</v>
      </c>
      <c r="Y69" s="70">
        <f t="shared" si="12"/>
        <v>-6.8770590418669704E-3</v>
      </c>
      <c r="Z69" s="19">
        <f t="shared" si="16"/>
        <v>-118977.25113408336</v>
      </c>
      <c r="AA69" s="19">
        <f t="shared" si="16"/>
        <v>5099.3993637947806</v>
      </c>
      <c r="AB69" s="19">
        <f t="shared" si="16"/>
        <v>-113877.85177028859</v>
      </c>
      <c r="AC69" s="72">
        <f t="shared" si="27"/>
        <v>6.3999999999999986</v>
      </c>
      <c r="AD69" s="6">
        <f t="shared" si="28"/>
        <v>-0.41827956989247306</v>
      </c>
    </row>
    <row r="70" spans="1:30" ht="15" customHeight="1" x14ac:dyDescent="0.25">
      <c r="A70" s="1" t="s">
        <v>64</v>
      </c>
      <c r="B70" s="23">
        <v>43586</v>
      </c>
      <c r="C70" s="67">
        <v>5</v>
      </c>
      <c r="D70" s="124">
        <v>41.3</v>
      </c>
      <c r="E70">
        <v>2.129032258064516</v>
      </c>
      <c r="F70" s="118">
        <v>14.044887493409425</v>
      </c>
      <c r="G70" s="129">
        <v>9.5347087999999997E-2</v>
      </c>
      <c r="H70" s="5">
        <v>4763299.9670000002</v>
      </c>
      <c r="I70" s="5">
        <v>2768464.156</v>
      </c>
      <c r="J70" s="5">
        <v>2962289.4851019569</v>
      </c>
      <c r="K70" s="5">
        <v>6138258.7854228178</v>
      </c>
      <c r="L70" s="5">
        <v>2935351.6401986172</v>
      </c>
      <c r="M70" s="1">
        <f t="shared" si="17"/>
        <v>-0.90000000000000568</v>
      </c>
      <c r="N70" s="1">
        <f t="shared" si="18"/>
        <v>2.129032258064516</v>
      </c>
      <c r="O70" s="8">
        <f t="shared" si="19"/>
        <v>-100008.34200000018</v>
      </c>
      <c r="P70" s="8">
        <f t="shared" si="20"/>
        <v>-22583.967588387095</v>
      </c>
      <c r="Q70" s="70">
        <f t="shared" si="21"/>
        <v>-6.1376951070032063E-2</v>
      </c>
      <c r="R70" s="70">
        <f t="shared" si="22"/>
        <v>-1.386019451896945E-2</v>
      </c>
      <c r="S70" s="1">
        <f>VLOOKUP(C70,Sheet6!$C$44:$D$55,2,FALSE)</f>
        <v>1.4063699516826551</v>
      </c>
      <c r="T70" s="5">
        <f t="shared" si="23"/>
        <v>-140648.72710640269</v>
      </c>
      <c r="U70" s="5">
        <f t="shared" si="24"/>
        <v>-31761.413406082607</v>
      </c>
      <c r="V70" s="5">
        <f t="shared" si="11"/>
        <v>-172410.14051248529</v>
      </c>
      <c r="W70" s="70">
        <f t="shared" si="25"/>
        <v>-8.6318699710789676E-2</v>
      </c>
      <c r="X70" s="70">
        <f t="shared" si="26"/>
        <v>-1.9492561095955267E-2</v>
      </c>
      <c r="Y70" s="70">
        <f t="shared" si="12"/>
        <v>-0.10581126080674494</v>
      </c>
      <c r="Z70" s="19">
        <f t="shared" si="16"/>
        <v>-128087.70621657826</v>
      </c>
      <c r="AA70" s="19">
        <f t="shared" si="16"/>
        <v>-32600.771456438633</v>
      </c>
      <c r="AB70" s="19">
        <f t="shared" si="16"/>
        <v>-160688.4776730169</v>
      </c>
      <c r="AC70" s="72">
        <f t="shared" si="27"/>
        <v>2.5</v>
      </c>
      <c r="AD70" s="6">
        <f t="shared" si="28"/>
        <v>2.0956989247311828</v>
      </c>
    </row>
    <row r="71" spans="1:30" ht="15" customHeight="1" x14ac:dyDescent="0.25">
      <c r="A71" s="1" t="s">
        <v>64</v>
      </c>
      <c r="B71" s="23">
        <v>43617</v>
      </c>
      <c r="C71" s="67">
        <v>6</v>
      </c>
      <c r="D71" s="124">
        <v>40.200000000000003</v>
      </c>
      <c r="E71">
        <v>4.2</v>
      </c>
      <c r="F71" s="118">
        <v>14.044887493409425</v>
      </c>
      <c r="G71" s="129">
        <v>9.5173437999999999E-2</v>
      </c>
      <c r="H71" s="5">
        <v>2826272.0159999998</v>
      </c>
      <c r="I71" s="5">
        <v>2747469.6035872265</v>
      </c>
      <c r="J71" s="5">
        <v>5723325.8284244854</v>
      </c>
      <c r="K71" s="5">
        <v>2877878.225382132</v>
      </c>
      <c r="L71" s="1">
        <f t="shared" ref="L71:M82" si="29">D71-D59</f>
        <v>-0.69999999999999574</v>
      </c>
      <c r="M71" s="1">
        <f t="shared" si="29"/>
        <v>3.4333333333333336</v>
      </c>
      <c r="N71" s="8">
        <f t="shared" ref="N71:O82" si="30">D$3*D71-D$3*D59</f>
        <v>-77784.265999999829</v>
      </c>
      <c r="O71" s="8">
        <f t="shared" si="30"/>
        <v>-36419.499247333333</v>
      </c>
      <c r="P71" s="70">
        <f t="shared" ref="P71:P82" si="31">N71/$I59</f>
        <v>-3.9848350911930008E-2</v>
      </c>
      <c r="Q71" s="70">
        <f t="shared" si="21"/>
        <v>-1.8657461986521962E-2</v>
      </c>
      <c r="R71" s="1">
        <f>VLOOKUP(C71,Sheet6!$C$44:$D$55,2,FALSE)</f>
        <v>1.3388889849990284</v>
      </c>
      <c r="S71" s="5">
        <f t="shared" ref="S71:T82" si="32">$R71*N71</f>
        <v>-104144.49695363421</v>
      </c>
      <c r="T71" s="5">
        <f t="shared" si="32"/>
        <v>-48761.666381435003</v>
      </c>
      <c r="U71" s="5">
        <f t="shared" si="11"/>
        <v>-152906.1633350692</v>
      </c>
      <c r="V71" s="70">
        <f t="shared" ref="V71:V82" si="33">S71/$I59</f>
        <v>-5.3352518106359076E-2</v>
      </c>
      <c r="W71" s="70">
        <f t="shared" si="25"/>
        <v>-2.4980270341792343E-2</v>
      </c>
      <c r="X71" s="70">
        <f t="shared" si="12"/>
        <v>-7.8332788448151419E-2</v>
      </c>
      <c r="Y71" s="19">
        <f>S71-T70</f>
        <v>36504.230152768476</v>
      </c>
      <c r="Z71" s="19">
        <f>T71-U70</f>
        <v>-17000.252975352396</v>
      </c>
      <c r="AA71" s="19">
        <f>U71-V70</f>
        <v>19503.977177416091</v>
      </c>
      <c r="AB71" s="72">
        <f t="shared" ref="AB71:AC83" si="34">D71-D70</f>
        <v>-1.0999999999999943</v>
      </c>
      <c r="AC71" s="6">
        <f t="shared" si="34"/>
        <v>2.0709677419354842</v>
      </c>
    </row>
    <row r="72" spans="1:30" ht="15" customHeight="1" x14ac:dyDescent="0.25">
      <c r="A72" s="1" t="s">
        <v>64</v>
      </c>
      <c r="B72" s="23">
        <v>43647</v>
      </c>
      <c r="C72" s="67">
        <v>7</v>
      </c>
      <c r="D72" s="124">
        <v>34.799999999999997</v>
      </c>
      <c r="E72">
        <v>9.67741935483871</v>
      </c>
      <c r="F72" s="118">
        <v>14.044887493409425</v>
      </c>
      <c r="G72" s="129">
        <v>8.7011859999999996E-2</v>
      </c>
      <c r="H72" s="5">
        <v>2417942.889</v>
      </c>
      <c r="I72" s="5">
        <v>2394957.3626050339</v>
      </c>
      <c r="J72" s="5">
        <v>2522636.4051493993</v>
      </c>
      <c r="K72" s="69">
        <v>2522636.4051493993</v>
      </c>
      <c r="L72" s="1">
        <f t="shared" si="29"/>
        <v>-0.70000000000000284</v>
      </c>
      <c r="M72" s="1">
        <f t="shared" si="29"/>
        <v>-3.67741935483871</v>
      </c>
      <c r="N72" s="8">
        <f t="shared" si="30"/>
        <v>-77784.266000000294</v>
      </c>
      <c r="O72" s="8">
        <f t="shared" si="30"/>
        <v>39008.671289032267</v>
      </c>
      <c r="P72" s="70">
        <f t="shared" si="31"/>
        <v>-3.6880106736039767E-2</v>
      </c>
      <c r="Q72" s="70">
        <f t="shared" si="21"/>
        <v>1.8495308045596192E-2</v>
      </c>
      <c r="R72" s="1">
        <f>VLOOKUP(C72,Sheet6!$C$44:$D$55,2,FALSE)</f>
        <v>1.0535621782624129</v>
      </c>
      <c r="S72" s="5">
        <f t="shared" si="32"/>
        <v>-81950.560721503251</v>
      </c>
      <c r="T72" s="5">
        <f t="shared" si="32"/>
        <v>41098.060694395281</v>
      </c>
      <c r="U72" s="5">
        <f t="shared" si="11"/>
        <v>-40852.50002710797</v>
      </c>
      <c r="V72" s="70">
        <f t="shared" si="33"/>
        <v>-3.885548558737234E-2</v>
      </c>
      <c r="W72" s="70">
        <f t="shared" si="25"/>
        <v>1.9485957032152657E-2</v>
      </c>
      <c r="X72" s="70">
        <f t="shared" si="12"/>
        <v>-1.9369528555219683E-2</v>
      </c>
      <c r="Y72" s="19">
        <f t="shared" si="16"/>
        <v>22193.93623213096</v>
      </c>
      <c r="Z72" s="19">
        <f t="shared" si="16"/>
        <v>89859.727075830277</v>
      </c>
      <c r="AA72" s="19">
        <f t="shared" si="16"/>
        <v>112053.66330796122</v>
      </c>
      <c r="AB72" s="72">
        <f t="shared" si="34"/>
        <v>-5.4000000000000057</v>
      </c>
      <c r="AC72" s="6">
        <f t="shared" si="34"/>
        <v>5.4774193548387098</v>
      </c>
    </row>
    <row r="73" spans="1:30" ht="15" customHeight="1" x14ac:dyDescent="0.25">
      <c r="A73" s="1" t="s">
        <v>64</v>
      </c>
      <c r="B73" s="23">
        <v>43678</v>
      </c>
      <c r="C73" s="67">
        <v>8</v>
      </c>
      <c r="D73" s="124">
        <v>34.299999999999997</v>
      </c>
      <c r="E73">
        <v>8.3548387096774199</v>
      </c>
      <c r="F73" s="118">
        <v>14.044887493409425</v>
      </c>
      <c r="G73" s="129">
        <v>0.101077558</v>
      </c>
      <c r="H73" s="5">
        <v>2136344.12</v>
      </c>
      <c r="I73" s="5">
        <v>1935967.7261523264</v>
      </c>
      <c r="J73" s="5">
        <v>2098048.0969814081</v>
      </c>
      <c r="K73" s="69">
        <v>2098048.0969814081</v>
      </c>
      <c r="L73" s="1">
        <f t="shared" si="29"/>
        <v>-0.30000000000000426</v>
      </c>
      <c r="M73" s="1">
        <f t="shared" si="29"/>
        <v>2.580645161290323</v>
      </c>
      <c r="N73" s="8">
        <f t="shared" si="30"/>
        <v>-33336.114000000525</v>
      </c>
      <c r="O73" s="8">
        <f t="shared" si="30"/>
        <v>-27374.506167741944</v>
      </c>
      <c r="P73" s="70">
        <f t="shared" si="31"/>
        <v>-1.6724199490773667E-2</v>
      </c>
      <c r="Q73" s="70">
        <f t="shared" si="21"/>
        <v>-1.3733355426811991E-2</v>
      </c>
      <c r="R73" s="1">
        <f>VLOOKUP(C73,Sheet6!$C$44:$D$55,2,FALSE)</f>
        <v>0.90405502613260513</v>
      </c>
      <c r="S73" s="5">
        <f t="shared" si="32"/>
        <v>-30137.681413429978</v>
      </c>
      <c r="T73" s="5">
        <f t="shared" si="32"/>
        <v>-24748.059888845102</v>
      </c>
      <c r="U73" s="5">
        <f t="shared" si="11"/>
        <v>-54885.741302275084</v>
      </c>
      <c r="V73" s="70">
        <f t="shared" si="33"/>
        <v>-1.5119596607678289E-2</v>
      </c>
      <c r="W73" s="70">
        <f t="shared" si="25"/>
        <v>-1.2415708999274869E-2</v>
      </c>
      <c r="X73" s="70">
        <f t="shared" si="12"/>
        <v>-2.7535305606953157E-2</v>
      </c>
      <c r="Y73" s="19">
        <f t="shared" si="16"/>
        <v>51812.879308073272</v>
      </c>
      <c r="Z73" s="19">
        <f t="shared" si="16"/>
        <v>-65846.120583240379</v>
      </c>
      <c r="AA73" s="19">
        <f t="shared" si="16"/>
        <v>-14033.241275167115</v>
      </c>
      <c r="AB73" s="72">
        <f t="shared" si="34"/>
        <v>-0.5</v>
      </c>
      <c r="AC73" s="6">
        <f t="shared" si="34"/>
        <v>-1.32258064516129</v>
      </c>
    </row>
    <row r="74" spans="1:30" ht="15" customHeight="1" x14ac:dyDescent="0.25">
      <c r="A74" s="1" t="s">
        <v>64</v>
      </c>
      <c r="B74" s="23">
        <v>43709</v>
      </c>
      <c r="C74" s="67">
        <v>9</v>
      </c>
      <c r="D74" s="124">
        <v>34.200000000000003</v>
      </c>
      <c r="E74">
        <v>7.333333333333333</v>
      </c>
      <c r="F74" s="118">
        <v>14.044887493409425</v>
      </c>
      <c r="G74" s="129">
        <v>7.7634727000000001E-2</v>
      </c>
      <c r="H74" s="5">
        <v>1981364.0813239999</v>
      </c>
      <c r="I74" s="5">
        <v>1903580.7210871594</v>
      </c>
      <c r="J74" s="5">
        <v>2036898.7076921891</v>
      </c>
      <c r="K74" s="69">
        <v>2036898.7076921891</v>
      </c>
      <c r="L74" s="1">
        <f t="shared" si="29"/>
        <v>1.2000000000000028</v>
      </c>
      <c r="M74" s="1">
        <f t="shared" si="29"/>
        <v>-2.2333333333333334</v>
      </c>
      <c r="N74" s="8">
        <f t="shared" si="30"/>
        <v>133344.45600000024</v>
      </c>
      <c r="O74" s="8">
        <f t="shared" si="30"/>
        <v>23690.353879333328</v>
      </c>
      <c r="P74" s="70">
        <f t="shared" si="31"/>
        <v>8.2211229423050952E-2</v>
      </c>
      <c r="Q74" s="70">
        <f t="shared" si="21"/>
        <v>1.4605879961647103E-2</v>
      </c>
      <c r="R74" s="1">
        <f>VLOOKUP(C74,Sheet6!$C$44:$D$55,2,FALSE)</f>
        <v>0.88699702670525249</v>
      </c>
      <c r="S74" s="5">
        <f t="shared" si="32"/>
        <v>118276.13599962958</v>
      </c>
      <c r="T74" s="5">
        <f t="shared" si="32"/>
        <v>21013.273452563906</v>
      </c>
      <c r="U74" s="5">
        <f t="shared" si="11"/>
        <v>139289.40945219347</v>
      </c>
      <c r="V74" s="70">
        <f t="shared" si="33"/>
        <v>7.2921116060029559E-2</v>
      </c>
      <c r="W74" s="70">
        <f t="shared" si="25"/>
        <v>1.2955372098394808E-2</v>
      </c>
      <c r="X74" s="70">
        <f t="shared" si="12"/>
        <v>8.5876488158424372E-2</v>
      </c>
      <c r="Y74" s="19">
        <f t="shared" si="16"/>
        <v>148413.81741305956</v>
      </c>
      <c r="Z74" s="19">
        <f t="shared" si="16"/>
        <v>45761.333341409008</v>
      </c>
      <c r="AA74" s="19">
        <f t="shared" si="16"/>
        <v>194175.15075446857</v>
      </c>
      <c r="AB74" s="72">
        <f t="shared" si="34"/>
        <v>-9.9999999999994316E-2</v>
      </c>
      <c r="AC74" s="6">
        <f t="shared" si="34"/>
        <v>-1.0215053763440869</v>
      </c>
    </row>
    <row r="75" spans="1:30" ht="15" customHeight="1" x14ac:dyDescent="0.25">
      <c r="A75" s="1" t="s">
        <v>64</v>
      </c>
      <c r="B75" s="23">
        <v>43739</v>
      </c>
      <c r="C75" s="67">
        <v>10</v>
      </c>
      <c r="D75" s="124">
        <v>33.200000000000003</v>
      </c>
      <c r="E75">
        <v>1.161290322580645</v>
      </c>
      <c r="F75" s="118">
        <v>14.044887493409425</v>
      </c>
      <c r="G75" s="129">
        <v>8.9211434000000006E-2</v>
      </c>
      <c r="H75" s="5">
        <v>2059605.9506669999</v>
      </c>
      <c r="I75" s="5">
        <v>2279537.7808905756</v>
      </c>
      <c r="J75" s="5">
        <v>2248982.1553809885</v>
      </c>
      <c r="K75" s="69">
        <v>2248982.1553809885</v>
      </c>
      <c r="L75" s="1">
        <f t="shared" si="29"/>
        <v>1.1000000000000014</v>
      </c>
      <c r="M75" s="1">
        <f t="shared" si="29"/>
        <v>1.0290322580645159</v>
      </c>
      <c r="N75" s="8">
        <f t="shared" si="30"/>
        <v>122232.41800000006</v>
      </c>
      <c r="O75" s="8">
        <f t="shared" si="30"/>
        <v>-10915.584334387095</v>
      </c>
      <c r="P75" s="70">
        <f t="shared" si="31"/>
        <v>7.3275200546182515E-2</v>
      </c>
      <c r="Q75" s="70">
        <f t="shared" si="21"/>
        <v>-6.5436129323808529E-3</v>
      </c>
      <c r="R75" s="1">
        <f>VLOOKUP(C75,Sheet6!$C$44:$D$55,2,FALSE)</f>
        <v>0.98906255216425665</v>
      </c>
      <c r="S75" s="5">
        <f t="shared" si="32"/>
        <v>120895.50730428829</v>
      </c>
      <c r="T75" s="5">
        <f t="shared" si="32"/>
        <v>-10796.195700133079</v>
      </c>
      <c r="U75" s="5">
        <f t="shared" si="11"/>
        <v>110099.31160415521</v>
      </c>
      <c r="V75" s="70">
        <f t="shared" si="33"/>
        <v>7.2473756862555014E-2</v>
      </c>
      <c r="W75" s="70">
        <f t="shared" si="25"/>
        <v>-6.4720425072756424E-3</v>
      </c>
      <c r="X75" s="70">
        <f t="shared" si="12"/>
        <v>6.6001714355279378E-2</v>
      </c>
      <c r="Y75" s="19">
        <f t="shared" si="16"/>
        <v>2619.3713046587072</v>
      </c>
      <c r="Z75" s="19">
        <f t="shared" si="16"/>
        <v>-31809.469152696984</v>
      </c>
      <c r="AA75" s="19">
        <f t="shared" si="16"/>
        <v>-29190.097848038262</v>
      </c>
      <c r="AB75" s="72">
        <f t="shared" si="34"/>
        <v>-1</v>
      </c>
      <c r="AC75" s="6">
        <f t="shared" si="34"/>
        <v>-6.172043010752688</v>
      </c>
    </row>
    <row r="76" spans="1:30" ht="15" customHeight="1" x14ac:dyDescent="0.25">
      <c r="A76" s="1" t="s">
        <v>64</v>
      </c>
      <c r="B76" s="23">
        <v>43770</v>
      </c>
      <c r="C76" s="67">
        <v>11</v>
      </c>
      <c r="D76" s="1">
        <v>33.5</v>
      </c>
      <c r="E76" s="6">
        <v>0</v>
      </c>
      <c r="F76" s="1">
        <v>1.04</v>
      </c>
      <c r="G76" s="5"/>
      <c r="H76" s="5"/>
      <c r="I76" s="5">
        <v>2254926.831512576</v>
      </c>
      <c r="J76" s="5">
        <v>2328055.8179133153</v>
      </c>
      <c r="K76" s="69">
        <v>2328055.8179133153</v>
      </c>
      <c r="L76" s="1">
        <f t="shared" si="29"/>
        <v>3.8999999999999986</v>
      </c>
      <c r="M76" s="1">
        <f t="shared" si="29"/>
        <v>0</v>
      </c>
      <c r="N76" s="8">
        <f t="shared" si="30"/>
        <v>433369.48199999984</v>
      </c>
      <c r="O76" s="8">
        <f t="shared" si="30"/>
        <v>0</v>
      </c>
      <c r="P76" s="70">
        <f t="shared" si="31"/>
        <v>0.27820690535853254</v>
      </c>
      <c r="Q76" s="70">
        <f t="shared" si="21"/>
        <v>0</v>
      </c>
      <c r="R76" s="1">
        <f>VLOOKUP(C76,Sheet6!$C$44:$D$55,2,FALSE)</f>
        <v>1.0647441489694487</v>
      </c>
      <c r="S76" s="5">
        <f t="shared" si="32"/>
        <v>461427.62030142063</v>
      </c>
      <c r="T76" s="5">
        <f t="shared" si="32"/>
        <v>0</v>
      </c>
      <c r="U76" s="5">
        <f t="shared" si="11"/>
        <v>461427.62030142063</v>
      </c>
      <c r="V76" s="70">
        <f t="shared" si="33"/>
        <v>0.2962191746833947</v>
      </c>
      <c r="W76" s="70">
        <f t="shared" si="25"/>
        <v>0</v>
      </c>
      <c r="X76" s="70">
        <f t="shared" si="12"/>
        <v>0.2962191746833947</v>
      </c>
      <c r="Y76" s="19">
        <f t="shared" si="16"/>
        <v>340532.11299713235</v>
      </c>
      <c r="Z76" s="19">
        <f t="shared" si="16"/>
        <v>10796.195700133079</v>
      </c>
      <c r="AA76" s="19">
        <f t="shared" si="16"/>
        <v>351328.3086972654</v>
      </c>
      <c r="AB76" s="72">
        <f t="shared" si="34"/>
        <v>0.29999999999999716</v>
      </c>
      <c r="AC76" s="6">
        <f t="shared" si="34"/>
        <v>-1.161290322580645</v>
      </c>
    </row>
    <row r="77" spans="1:30" ht="15" customHeight="1" x14ac:dyDescent="0.25">
      <c r="A77" s="1" t="s">
        <v>64</v>
      </c>
      <c r="B77" s="23">
        <v>43800</v>
      </c>
      <c r="C77" s="67">
        <v>12</v>
      </c>
      <c r="D77" s="1">
        <v>30</v>
      </c>
      <c r="E77" s="6">
        <v>0</v>
      </c>
      <c r="F77" s="1">
        <v>0.84</v>
      </c>
      <c r="G77" s="5"/>
      <c r="H77" s="5"/>
      <c r="I77" s="5">
        <v>1863628.4603283936</v>
      </c>
      <c r="J77" s="5">
        <v>1971683.4908966296</v>
      </c>
      <c r="K77" s="69">
        <v>1971683.4908966296</v>
      </c>
      <c r="L77" s="1">
        <f t="shared" si="29"/>
        <v>8.6000000000000014</v>
      </c>
      <c r="M77" s="1">
        <f t="shared" si="29"/>
        <v>-4.064516129032258</v>
      </c>
      <c r="N77" s="8">
        <f t="shared" si="30"/>
        <v>955635.26800000062</v>
      </c>
      <c r="O77" s="8">
        <f t="shared" si="30"/>
        <v>43114.847214193542</v>
      </c>
      <c r="P77" s="70">
        <f t="shared" si="31"/>
        <v>0.73008347871716905</v>
      </c>
      <c r="Q77" s="70">
        <f t="shared" si="21"/>
        <v>3.2938756754316068E-2</v>
      </c>
      <c r="R77" s="1">
        <f>VLOOKUP(C77,Sheet6!$C$44:$D$55,2,FALSE)</f>
        <v>0.83597128708074342</v>
      </c>
      <c r="S77" s="5">
        <f t="shared" si="32"/>
        <v>798883.64496971166</v>
      </c>
      <c r="T77" s="5">
        <f t="shared" si="32"/>
        <v>36042.77431793898</v>
      </c>
      <c r="U77" s="5">
        <f t="shared" si="11"/>
        <v>834926.41928765061</v>
      </c>
      <c r="V77" s="70">
        <f t="shared" si="33"/>
        <v>0.61032882537957833</v>
      </c>
      <c r="W77" s="70">
        <f t="shared" si="25"/>
        <v>2.7535854878745131E-2</v>
      </c>
      <c r="X77" s="70">
        <f t="shared" si="12"/>
        <v>0.63786468025832344</v>
      </c>
      <c r="Y77" s="19">
        <f t="shared" si="16"/>
        <v>337456.02466829104</v>
      </c>
      <c r="Z77" s="19">
        <f t="shared" si="16"/>
        <v>36042.77431793898</v>
      </c>
      <c r="AA77" s="19">
        <f t="shared" si="16"/>
        <v>373498.79898622999</v>
      </c>
      <c r="AB77" s="72">
        <f t="shared" si="34"/>
        <v>-3.5</v>
      </c>
      <c r="AC77" s="6">
        <f t="shared" si="34"/>
        <v>0</v>
      </c>
    </row>
    <row r="78" spans="1:30" ht="15" customHeight="1" x14ac:dyDescent="0.25">
      <c r="A78" s="1" t="s">
        <v>64</v>
      </c>
      <c r="B78" s="23">
        <v>43831</v>
      </c>
      <c r="C78" s="67">
        <v>1</v>
      </c>
      <c r="D78" s="1">
        <v>28.1</v>
      </c>
      <c r="E78" s="6">
        <v>9.3333333000000004E-2</v>
      </c>
      <c r="F78" s="1">
        <v>0.73</v>
      </c>
      <c r="G78" s="5"/>
      <c r="H78" s="5"/>
      <c r="I78" s="5">
        <v>1641879.3284835541</v>
      </c>
      <c r="J78" s="5">
        <v>1823102.9128278012</v>
      </c>
      <c r="K78" s="69">
        <v>1823102.9128278012</v>
      </c>
      <c r="L78" s="1">
        <f t="shared" si="29"/>
        <v>7.9000000000000021</v>
      </c>
      <c r="M78" s="1">
        <f t="shared" si="29"/>
        <v>-3.1647311831290321</v>
      </c>
      <c r="N78" s="8">
        <f t="shared" si="30"/>
        <v>877851.00200000033</v>
      </c>
      <c r="O78" s="8">
        <f t="shared" si="30"/>
        <v>33570.269400576726</v>
      </c>
      <c r="P78" s="70">
        <f t="shared" si="31"/>
        <v>0.5368943124412866</v>
      </c>
      <c r="Q78" s="70">
        <f t="shared" si="21"/>
        <v>2.0531601225297E-2</v>
      </c>
      <c r="R78" s="1">
        <f>VLOOKUP(C78,Sheet6!$C$44:$D$55,2,FALSE)</f>
        <v>0.71232425039198211</v>
      </c>
      <c r="S78" s="5">
        <f t="shared" si="32"/>
        <v>625314.55695550062</v>
      </c>
      <c r="T78" s="5">
        <f t="shared" si="32"/>
        <v>23912.91698622271</v>
      </c>
      <c r="U78" s="5">
        <f t="shared" si="11"/>
        <v>649227.47394172335</v>
      </c>
      <c r="V78" s="70">
        <f t="shared" si="33"/>
        <v>0.38244283864945816</v>
      </c>
      <c r="W78" s="70">
        <f t="shared" si="25"/>
        <v>1.4625157452156786E-2</v>
      </c>
      <c r="X78" s="70">
        <f t="shared" si="12"/>
        <v>0.39706799610161497</v>
      </c>
      <c r="Y78" s="19">
        <f t="shared" si="16"/>
        <v>-173569.08801421104</v>
      </c>
      <c r="Z78" s="19">
        <f t="shared" si="16"/>
        <v>-12129.85733171627</v>
      </c>
      <c r="AA78" s="19">
        <f t="shared" si="16"/>
        <v>-185698.94534592726</v>
      </c>
      <c r="AB78" s="72">
        <f t="shared" si="34"/>
        <v>-1.8999999999999986</v>
      </c>
      <c r="AC78" s="6">
        <f t="shared" si="34"/>
        <v>9.3333333000000004E-2</v>
      </c>
    </row>
    <row r="79" spans="1:30" ht="15" customHeight="1" x14ac:dyDescent="0.25">
      <c r="A79" s="1" t="s">
        <v>64</v>
      </c>
      <c r="B79" s="23">
        <v>43862</v>
      </c>
      <c r="C79" s="67">
        <v>2</v>
      </c>
      <c r="D79" s="1">
        <v>31.1</v>
      </c>
      <c r="E79" s="6">
        <v>0</v>
      </c>
      <c r="F79" s="1">
        <v>0.72</v>
      </c>
      <c r="G79" s="5"/>
      <c r="H79" s="5"/>
      <c r="I79" s="5">
        <v>1744445.6788888411</v>
      </c>
      <c r="J79" s="5">
        <v>1830486.3767763581</v>
      </c>
      <c r="K79" s="69">
        <v>1830486.3767763581</v>
      </c>
      <c r="L79" s="1">
        <f t="shared" si="29"/>
        <v>5.9000000000000021</v>
      </c>
      <c r="M79" s="1">
        <f t="shared" si="29"/>
        <v>-0.58620689655172409</v>
      </c>
      <c r="N79" s="8">
        <f t="shared" si="30"/>
        <v>655610.24200000055</v>
      </c>
      <c r="O79" s="8">
        <f t="shared" si="30"/>
        <v>6218.2606682758615</v>
      </c>
      <c r="P79" s="70">
        <f t="shared" si="31"/>
        <v>0.44116241824575098</v>
      </c>
      <c r="Q79" s="70">
        <f t="shared" si="21"/>
        <v>4.1842892895181715E-3</v>
      </c>
      <c r="R79" s="1">
        <f>VLOOKUP(C79,Sheet6!$C$44:$D$55,2,FALSE)</f>
        <v>0.71996082760841851</v>
      </c>
      <c r="S79" s="5">
        <f t="shared" si="32"/>
        <v>472013.69241887593</v>
      </c>
      <c r="T79" s="5">
        <f t="shared" si="32"/>
        <v>4476.9040970167671</v>
      </c>
      <c r="U79" s="5">
        <f t="shared" si="11"/>
        <v>476490.59651589271</v>
      </c>
      <c r="V79" s="70">
        <f t="shared" si="33"/>
        <v>0.31761965974994216</v>
      </c>
      <c r="W79" s="70">
        <f t="shared" si="25"/>
        <v>3.0125243798345444E-3</v>
      </c>
      <c r="X79" s="70">
        <f t="shared" si="12"/>
        <v>0.32063218412977673</v>
      </c>
      <c r="Y79" s="19">
        <f t="shared" si="16"/>
        <v>-153300.86453662469</v>
      </c>
      <c r="Z79" s="19">
        <f t="shared" si="16"/>
        <v>-19436.012889205944</v>
      </c>
      <c r="AA79" s="19">
        <f t="shared" si="16"/>
        <v>-172736.87742583064</v>
      </c>
      <c r="AB79" s="72">
        <f t="shared" si="34"/>
        <v>3</v>
      </c>
      <c r="AC79" s="6">
        <f t="shared" si="34"/>
        <v>-9.3333333000000004E-2</v>
      </c>
    </row>
    <row r="80" spans="1:30" ht="15" customHeight="1" x14ac:dyDescent="0.25">
      <c r="A80" s="1" t="s">
        <v>64</v>
      </c>
      <c r="B80" s="23">
        <v>43891</v>
      </c>
      <c r="C80" s="67">
        <v>3</v>
      </c>
      <c r="D80" s="1">
        <v>35.9</v>
      </c>
      <c r="E80" s="6">
        <v>0</v>
      </c>
      <c r="F80" s="1">
        <v>0.97</v>
      </c>
      <c r="G80" s="5"/>
      <c r="H80" s="5"/>
      <c r="I80" s="5">
        <v>2260389.0340979341</v>
      </c>
      <c r="J80" s="5">
        <v>2177495.3338940539</v>
      </c>
      <c r="K80" s="69">
        <v>2177495.3338940539</v>
      </c>
      <c r="L80" s="1">
        <f t="shared" si="29"/>
        <v>3.5</v>
      </c>
      <c r="M80" s="1">
        <f t="shared" si="29"/>
        <v>-0.45161290322580638</v>
      </c>
      <c r="N80" s="8">
        <f t="shared" si="30"/>
        <v>388921.33000000007</v>
      </c>
      <c r="O80" s="8">
        <f t="shared" si="30"/>
        <v>4790.5385793548376</v>
      </c>
      <c r="P80" s="70">
        <f t="shared" si="31"/>
        <v>0.19760259938654404</v>
      </c>
      <c r="Q80" s="70">
        <f t="shared" si="21"/>
        <v>2.4339700672679422E-3</v>
      </c>
      <c r="R80" s="1">
        <f>VLOOKUP(C80,Sheet6!$C$44:$D$55,2,FALSE)</f>
        <v>0.95766618368528833</v>
      </c>
      <c r="S80" s="5">
        <f t="shared" si="32"/>
        <v>372456.80585490674</v>
      </c>
      <c r="T80" s="5">
        <f t="shared" si="32"/>
        <v>4587.7367990878902</v>
      </c>
      <c r="U80" s="5">
        <f t="shared" si="11"/>
        <v>377044.54265399463</v>
      </c>
      <c r="V80" s="70">
        <f t="shared" si="33"/>
        <v>0.18923732724080453</v>
      </c>
      <c r="W80" s="70">
        <f t="shared" si="25"/>
        <v>2.3309308255247147E-3</v>
      </c>
      <c r="X80" s="70">
        <f t="shared" si="12"/>
        <v>0.19156825806632924</v>
      </c>
      <c r="Y80" s="19">
        <f t="shared" si="16"/>
        <v>-99556.886563969194</v>
      </c>
      <c r="Z80" s="19">
        <f t="shared" si="16"/>
        <v>110.83270207112309</v>
      </c>
      <c r="AA80" s="19">
        <f t="shared" si="16"/>
        <v>-99446.053861898079</v>
      </c>
      <c r="AB80" s="72">
        <f t="shared" si="34"/>
        <v>4.7999999999999972</v>
      </c>
      <c r="AC80" s="6">
        <f t="shared" si="34"/>
        <v>0</v>
      </c>
    </row>
    <row r="81" spans="1:29" ht="15" customHeight="1" x14ac:dyDescent="0.25">
      <c r="A81" s="1" t="s">
        <v>64</v>
      </c>
      <c r="B81" s="23">
        <v>43922</v>
      </c>
      <c r="C81" s="67">
        <v>4</v>
      </c>
      <c r="D81" s="1">
        <v>39.1</v>
      </c>
      <c r="E81" s="6">
        <v>0</v>
      </c>
      <c r="F81" s="1">
        <v>1.1499999999999999</v>
      </c>
      <c r="G81" s="5"/>
      <c r="H81" s="5"/>
      <c r="I81" s="5">
        <v>2635397.2161121112</v>
      </c>
      <c r="J81" s="5">
        <v>2578923.254860708</v>
      </c>
      <c r="K81" s="69">
        <v>2578923.254860708</v>
      </c>
      <c r="L81" s="1">
        <f t="shared" si="29"/>
        <v>0.30000000000000426</v>
      </c>
      <c r="M81" s="1">
        <f t="shared" si="29"/>
        <v>-3.3333333333333333E-2</v>
      </c>
      <c r="N81" s="8">
        <f t="shared" si="30"/>
        <v>33336.11400000006</v>
      </c>
      <c r="O81" s="8">
        <f t="shared" si="30"/>
        <v>353.58737133333329</v>
      </c>
      <c r="P81" s="70">
        <f t="shared" si="31"/>
        <v>1.3709096576018544E-2</v>
      </c>
      <c r="Q81" s="70">
        <f t="shared" si="21"/>
        <v>1.4540877265026116E-4</v>
      </c>
      <c r="R81" s="1">
        <f>VLOOKUP(C81,Sheet6!$C$44:$D$55,2,FALSE)</f>
        <v>1.1303975823179111</v>
      </c>
      <c r="S81" s="5">
        <f t="shared" si="32"/>
        <v>37683.062669474333</v>
      </c>
      <c r="T81" s="5">
        <f t="shared" si="32"/>
        <v>399.69430969334542</v>
      </c>
      <c r="U81" s="5">
        <f t="shared" si="11"/>
        <v>38082.75697916768</v>
      </c>
      <c r="V81" s="70">
        <f t="shared" si="33"/>
        <v>1.5496729625294114E-2</v>
      </c>
      <c r="W81" s="70">
        <f t="shared" si="25"/>
        <v>1.6436972505167003E-4</v>
      </c>
      <c r="X81" s="70">
        <f t="shared" si="12"/>
        <v>1.5661099350345785E-2</v>
      </c>
      <c r="Y81" s="19">
        <f t="shared" si="16"/>
        <v>-334773.74318543239</v>
      </c>
      <c r="Z81" s="19">
        <f t="shared" si="16"/>
        <v>-4188.0424893945446</v>
      </c>
      <c r="AA81" s="19">
        <f t="shared" si="16"/>
        <v>-338961.78567482694</v>
      </c>
      <c r="AB81" s="72">
        <f t="shared" si="34"/>
        <v>3.2000000000000028</v>
      </c>
      <c r="AC81" s="6">
        <f t="shared" si="34"/>
        <v>0</v>
      </c>
    </row>
    <row r="82" spans="1:29" ht="15" customHeight="1" x14ac:dyDescent="0.25">
      <c r="A82" s="1" t="s">
        <v>64</v>
      </c>
      <c r="B82" s="23">
        <v>43952</v>
      </c>
      <c r="C82" s="67">
        <v>5</v>
      </c>
      <c r="D82" s="1">
        <v>42.8</v>
      </c>
      <c r="E82" s="6">
        <v>0.17</v>
      </c>
      <c r="F82" s="1">
        <v>1.4</v>
      </c>
      <c r="G82" s="5"/>
      <c r="H82" s="5"/>
      <c r="I82" s="5">
        <v>3101176.7866474264</v>
      </c>
      <c r="J82" s="5">
        <v>3028362.8800498373</v>
      </c>
      <c r="K82" s="69">
        <v>3028362.8800498373</v>
      </c>
      <c r="L82" s="1">
        <f t="shared" si="29"/>
        <v>1.5</v>
      </c>
      <c r="M82" s="1">
        <f t="shared" si="29"/>
        <v>-1.9590322580645161</v>
      </c>
      <c r="N82" s="8">
        <f t="shared" si="30"/>
        <v>166680.56999999937</v>
      </c>
      <c r="O82" s="8">
        <f t="shared" si="30"/>
        <v>20780.671994587094</v>
      </c>
      <c r="P82" s="70">
        <f t="shared" si="31"/>
        <v>6.0206873055863169E-2</v>
      </c>
      <c r="Q82" s="70">
        <f t="shared" ref="Q82:Q93" si="35">O82/$I70</f>
        <v>7.5062095167639561E-3</v>
      </c>
      <c r="R82" s="1">
        <f>VLOOKUP(C82,Sheet6!$C$44:$D$55,2,FALSE)</f>
        <v>1.4063699516826551</v>
      </c>
      <c r="S82" s="5">
        <f t="shared" si="32"/>
        <v>234414.54517733652</v>
      </c>
      <c r="T82" s="5">
        <f t="shared" si="32"/>
        <v>29225.312668960556</v>
      </c>
      <c r="U82" s="5">
        <f t="shared" si="11"/>
        <v>263639.85784629709</v>
      </c>
      <c r="V82" s="70">
        <f t="shared" si="33"/>
        <v>8.4673137150538036E-2</v>
      </c>
      <c r="W82" s="70">
        <f t="shared" ref="W82:W93" si="36">T82/$I70</f>
        <v>1.0556507515411212E-2</v>
      </c>
      <c r="X82" s="70">
        <f t="shared" si="12"/>
        <v>9.5229644665949242E-2</v>
      </c>
      <c r="Y82" s="19">
        <f t="shared" si="16"/>
        <v>196731.48250786218</v>
      </c>
      <c r="Z82" s="19">
        <f t="shared" si="16"/>
        <v>28825.61835926721</v>
      </c>
      <c r="AA82" s="19">
        <f t="shared" si="16"/>
        <v>225557.1008671294</v>
      </c>
      <c r="AB82" s="72">
        <f t="shared" si="34"/>
        <v>3.6999999999999957</v>
      </c>
      <c r="AC82" s="6">
        <f t="shared" si="34"/>
        <v>0.17</v>
      </c>
    </row>
    <row r="83" spans="1:29" ht="15" customHeight="1" x14ac:dyDescent="0.25">
      <c r="A83" s="1" t="s">
        <v>64</v>
      </c>
      <c r="B83" s="23">
        <v>43983</v>
      </c>
      <c r="C83" s="67">
        <v>6</v>
      </c>
      <c r="D83" s="1">
        <v>39.1</v>
      </c>
      <c r="E83" s="6">
        <v>4.3333333329999997</v>
      </c>
      <c r="F83" s="1">
        <v>1.32</v>
      </c>
      <c r="G83" s="5"/>
      <c r="H83" s="5"/>
      <c r="I83" s="5">
        <v>2846939.0466625523</v>
      </c>
      <c r="J83" s="5">
        <v>2928933.331923109</v>
      </c>
      <c r="K83" s="69">
        <v>2928933.331923109</v>
      </c>
      <c r="L83" s="1">
        <f t="shared" ref="L83:M84" si="37">D83-D71</f>
        <v>-1.1000000000000014</v>
      </c>
      <c r="M83" s="1">
        <f t="shared" si="37"/>
        <v>0.1333333329999995</v>
      </c>
      <c r="N83" s="8">
        <f t="shared" ref="N83:O84" si="38">D$3*D83-D$3*D71</f>
        <v>-122232.41800000053</v>
      </c>
      <c r="O83" s="8">
        <f t="shared" si="38"/>
        <v>-1414.349481797457</v>
      </c>
      <c r="P83" s="70">
        <f t="shared" ref="P83:Q84" si="39">N83/$H71</f>
        <v>-4.3248638951955902E-2</v>
      </c>
      <c r="Q83" s="70">
        <f t="shared" si="39"/>
        <v>-5.0042935492075331E-4</v>
      </c>
      <c r="R83" s="1">
        <f>VLOOKUP(C83,Sheet6!$C$44:$D$55,2,FALSE)</f>
        <v>1.3388889849990284</v>
      </c>
      <c r="S83" s="5">
        <f t="shared" ref="S83:T84" si="40">$R83*N83</f>
        <v>-163655.63806999769</v>
      </c>
      <c r="T83" s="5">
        <f t="shared" si="40"/>
        <v>-1893.6569421176989</v>
      </c>
      <c r="U83" s="5">
        <f t="shared" ref="U83:U84" si="41">SUM(S83:T83)</f>
        <v>-165549.29501211538</v>
      </c>
      <c r="V83" s="70">
        <f t="shared" ref="V83:W84" si="42">S83/$H71</f>
        <v>-5.7905126308973688E-2</v>
      </c>
      <c r="W83" s="70">
        <f t="shared" si="42"/>
        <v>-6.7001935107356594E-4</v>
      </c>
      <c r="X83" s="70">
        <f t="shared" ref="X83:X84" si="43">SUM(V83:W83)</f>
        <v>-5.8575145660047255E-2</v>
      </c>
      <c r="Y83" s="19">
        <f t="shared" si="16"/>
        <v>-398070.18324733421</v>
      </c>
      <c r="Z83" s="19">
        <f t="shared" si="16"/>
        <v>-31118.969611078253</v>
      </c>
      <c r="AA83" s="19">
        <f t="shared" si="16"/>
        <v>-429189.15285841248</v>
      </c>
      <c r="AB83" s="72">
        <f t="shared" si="34"/>
        <v>-3.6999999999999957</v>
      </c>
      <c r="AC83" s="6">
        <f t="shared" si="34"/>
        <v>4.1633333329999997</v>
      </c>
    </row>
    <row r="84" spans="1:29" ht="15" customHeight="1" x14ac:dyDescent="0.25">
      <c r="A84" s="1" t="s">
        <v>64</v>
      </c>
      <c r="B84" s="23">
        <v>44013</v>
      </c>
      <c r="C84" s="67">
        <v>7</v>
      </c>
      <c r="D84" s="1">
        <v>34.700000000000003</v>
      </c>
      <c r="E84" s="6">
        <v>11.83333333</v>
      </c>
      <c r="F84" s="1">
        <v>1</v>
      </c>
      <c r="G84" s="5"/>
      <c r="H84" s="5"/>
      <c r="I84" s="5">
        <v>2229608.2209447869</v>
      </c>
      <c r="J84" s="5">
        <v>2301828.6423720988</v>
      </c>
      <c r="K84" s="69">
        <v>2301828.6423720988</v>
      </c>
      <c r="L84" s="1">
        <f t="shared" si="37"/>
        <v>-9.9999999999994316E-2</v>
      </c>
      <c r="M84" s="1">
        <f t="shared" si="37"/>
        <v>2.1559139751612904</v>
      </c>
      <c r="N84" s="8">
        <f t="shared" si="38"/>
        <v>-11112.037999999244</v>
      </c>
      <c r="O84" s="8">
        <f t="shared" si="38"/>
        <v>-22869.118658942331</v>
      </c>
      <c r="P84" s="70">
        <f t="shared" si="39"/>
        <v>-4.5956577595572994E-3</v>
      </c>
      <c r="Q84" s="70">
        <f t="shared" si="39"/>
        <v>-9.4580888419578922E-3</v>
      </c>
      <c r="R84" s="1">
        <f>VLOOKUP(C84,Sheet6!$C$44:$D$55,2,FALSE)</f>
        <v>1.0535621782624129</v>
      </c>
      <c r="S84" s="5">
        <f t="shared" si="40"/>
        <v>-11707.22296021391</v>
      </c>
      <c r="T84" s="5">
        <f t="shared" si="40"/>
        <v>-24094.038469256873</v>
      </c>
      <c r="U84" s="5">
        <f t="shared" si="41"/>
        <v>-35801.261429470782</v>
      </c>
      <c r="V84" s="70">
        <f t="shared" si="42"/>
        <v>-4.8418111997077492E-3</v>
      </c>
      <c r="W84" s="70">
        <f t="shared" si="42"/>
        <v>-9.9646846825325805E-3</v>
      </c>
      <c r="X84" s="70">
        <f t="shared" si="43"/>
        <v>-1.4806495882240329E-2</v>
      </c>
      <c r="Y84" s="19">
        <f t="shared" ref="Y84:AA84" si="44">S84-S83</f>
        <v>151948.41510978379</v>
      </c>
      <c r="Z84" s="19">
        <f t="shared" si="44"/>
        <v>-22200.381527139176</v>
      </c>
      <c r="AA84" s="19">
        <f t="shared" si="44"/>
        <v>129748.0335826446</v>
      </c>
      <c r="AB84" s="72">
        <f t="shared" ref="AB84:AC84" si="45">D84-D83</f>
        <v>-4.3999999999999986</v>
      </c>
      <c r="AC84" s="6">
        <f t="shared" si="45"/>
        <v>7.4999999970000006</v>
      </c>
    </row>
  </sheetData>
  <mergeCells count="1">
    <mergeCell ref="M4:R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7EB-70E7-43EF-B3B2-A724FBE4F5BC}">
  <sheetPr>
    <tabColor theme="0"/>
  </sheetPr>
  <dimension ref="A1:AC84"/>
  <sheetViews>
    <sheetView topLeftCell="H1" zoomScale="80" zoomScaleNormal="80" workbookViewId="0">
      <selection activeCell="L14" sqref="L14"/>
    </sheetView>
  </sheetViews>
  <sheetFormatPr defaultRowHeight="15" x14ac:dyDescent="0.25"/>
  <cols>
    <col min="1" max="1" width="9.140625" style="1"/>
    <col min="2" max="2" width="14.5703125" style="1" customWidth="1"/>
    <col min="3" max="3" width="7.42578125" style="1" bestFit="1" customWidth="1"/>
    <col min="4" max="4" width="17.7109375" style="1" customWidth="1"/>
    <col min="5" max="5" width="9.140625" style="1"/>
    <col min="6" max="6" width="12.5703125" style="1" bestFit="1" customWidth="1"/>
    <col min="7" max="7" width="15.7109375" style="1" customWidth="1"/>
    <col min="8" max="8" width="12.85546875" style="1" customWidth="1"/>
    <col min="9" max="9" width="14.28515625" style="1" customWidth="1"/>
    <col min="10" max="10" width="17.140625" style="1" customWidth="1"/>
    <col min="11" max="11" width="10.5703125" style="1" bestFit="1" customWidth="1"/>
    <col min="12" max="18" width="9.140625" style="1"/>
    <col min="19" max="19" width="10.85546875" style="1" bestFit="1" customWidth="1"/>
    <col min="20" max="20" width="9.85546875" style="1" bestFit="1" customWidth="1"/>
    <col min="21" max="21" width="9.85546875" style="1" customWidth="1"/>
    <col min="22" max="24" width="9.140625" style="1"/>
    <col min="25" max="27" width="10" style="1" bestFit="1" customWidth="1"/>
    <col min="28" max="28" width="12.85546875" style="1" customWidth="1"/>
    <col min="29" max="16384" width="9.140625" style="1"/>
  </cols>
  <sheetData>
    <row r="1" spans="1:29" x14ac:dyDescent="0.25">
      <c r="B1" s="1" t="s">
        <v>13</v>
      </c>
      <c r="D1" s="1">
        <f>D2/SUM($D$2:$G$2)</f>
        <v>0.65686242792890848</v>
      </c>
      <c r="E1" s="1">
        <f t="shared" ref="E1:G1" si="0">E2/SUM($D$2:$G$2)</f>
        <v>-4.8785237880285874E-2</v>
      </c>
      <c r="F1" s="1">
        <f t="shared" si="0"/>
        <v>0.10996940937518956</v>
      </c>
      <c r="G1" s="1">
        <f t="shared" si="0"/>
        <v>0.28195340057618784</v>
      </c>
    </row>
    <row r="2" spans="1:29" x14ac:dyDescent="0.25">
      <c r="B2" s="1" t="s">
        <v>39</v>
      </c>
      <c r="D2" s="1">
        <f>D3*STDEV(D18:D75)/STDEV($H18:$H75)</f>
        <v>1.1344427203754948</v>
      </c>
      <c r="E2" s="1">
        <f t="shared" ref="E2:G2" si="1">E3*STDEV(E18:E75)/STDEV($H18:$H75)</f>
        <v>-8.4255173719674184E-2</v>
      </c>
      <c r="F2" s="1">
        <f t="shared" si="1"/>
        <v>0.18992408550908696</v>
      </c>
      <c r="G2" s="1">
        <f t="shared" si="1"/>
        <v>0.48695125367010678</v>
      </c>
      <c r="L2" s="20">
        <f>D3/AVERAGE(H6:H75)</f>
        <v>5.311802938712476E-2</v>
      </c>
    </row>
    <row r="3" spans="1:29" x14ac:dyDescent="0.25">
      <c r="B3" s="1" t="s">
        <v>38</v>
      </c>
      <c r="D3" s="19">
        <v>111120.38</v>
      </c>
      <c r="E3" s="19">
        <v>-10607.621139999999</v>
      </c>
      <c r="F3" s="19">
        <v>411174.85348281701</v>
      </c>
      <c r="G3" s="6">
        <v>0.289783044134586</v>
      </c>
      <c r="H3" s="19">
        <v>-518101.65757939901</v>
      </c>
    </row>
    <row r="4" spans="1:29" x14ac:dyDescent="0.25">
      <c r="L4" s="134" t="s">
        <v>40</v>
      </c>
      <c r="M4" s="134"/>
      <c r="N4" s="134"/>
      <c r="O4" s="134"/>
      <c r="P4" s="134"/>
      <c r="Q4" s="134"/>
    </row>
    <row r="5" spans="1:29" s="2" customFormat="1" ht="60" x14ac:dyDescent="0.25">
      <c r="A5" s="2" t="s">
        <v>28</v>
      </c>
      <c r="B5" s="2" t="s">
        <v>0</v>
      </c>
      <c r="C5" s="2" t="s">
        <v>43</v>
      </c>
      <c r="D5" s="2" t="s">
        <v>29</v>
      </c>
      <c r="E5" s="2" t="s">
        <v>30</v>
      </c>
      <c r="F5" s="2" t="s">
        <v>14</v>
      </c>
      <c r="G5" s="2" t="s">
        <v>31</v>
      </c>
      <c r="H5" s="2" t="s">
        <v>1</v>
      </c>
      <c r="I5" s="2" t="s">
        <v>9</v>
      </c>
      <c r="J5" s="2" t="s">
        <v>32</v>
      </c>
      <c r="K5" s="2" t="s">
        <v>63</v>
      </c>
      <c r="L5" s="29" t="s">
        <v>26</v>
      </c>
      <c r="M5" s="29" t="s">
        <v>27</v>
      </c>
      <c r="N5" s="30" t="s">
        <v>18</v>
      </c>
      <c r="O5" s="30" t="s">
        <v>19</v>
      </c>
      <c r="P5" s="29" t="s">
        <v>20</v>
      </c>
      <c r="Q5" s="29" t="s">
        <v>21</v>
      </c>
      <c r="R5" s="31" t="s">
        <v>49</v>
      </c>
      <c r="S5" s="71" t="s">
        <v>66</v>
      </c>
      <c r="T5" s="71" t="s">
        <v>67</v>
      </c>
      <c r="U5" s="71" t="s">
        <v>74</v>
      </c>
      <c r="V5" s="71" t="s">
        <v>68</v>
      </c>
      <c r="W5" s="71" t="s">
        <v>69</v>
      </c>
      <c r="X5" s="71" t="s">
        <v>75</v>
      </c>
      <c r="Y5" s="71" t="s">
        <v>72</v>
      </c>
      <c r="Z5" s="71" t="s">
        <v>73</v>
      </c>
      <c r="AA5" s="71" t="s">
        <v>76</v>
      </c>
      <c r="AB5" s="2" t="s">
        <v>79</v>
      </c>
      <c r="AC5" s="2" t="s">
        <v>80</v>
      </c>
    </row>
    <row r="6" spans="1:29" ht="15" customHeight="1" x14ac:dyDescent="0.25">
      <c r="A6" s="1" t="s">
        <v>64</v>
      </c>
      <c r="B6" s="23">
        <v>41640</v>
      </c>
      <c r="C6" s="67">
        <v>1</v>
      </c>
      <c r="D6" s="1">
        <v>26.6</v>
      </c>
      <c r="E6" s="6">
        <v>0.203333333</v>
      </c>
      <c r="F6" s="1">
        <v>0.73</v>
      </c>
      <c r="G6" s="5">
        <v>1867008.54</v>
      </c>
      <c r="H6" s="5">
        <v>1263800.9750000001</v>
      </c>
      <c r="J6" s="5"/>
      <c r="K6" s="5"/>
    </row>
    <row r="7" spans="1:29" ht="15" customHeight="1" x14ac:dyDescent="0.25">
      <c r="A7" s="1" t="s">
        <v>64</v>
      </c>
      <c r="B7" s="23">
        <v>41671</v>
      </c>
      <c r="C7" s="67">
        <v>2</v>
      </c>
      <c r="D7" s="1">
        <v>29.9</v>
      </c>
      <c r="E7" s="6">
        <v>0</v>
      </c>
      <c r="F7" s="1">
        <v>0.72</v>
      </c>
      <c r="G7" s="5">
        <v>2079275.754</v>
      </c>
      <c r="H7" s="5">
        <v>1411839.3470000001</v>
      </c>
      <c r="J7" s="5"/>
      <c r="K7" s="5"/>
    </row>
    <row r="8" spans="1:29" ht="15" customHeight="1" x14ac:dyDescent="0.25">
      <c r="A8" s="1" t="s">
        <v>64</v>
      </c>
      <c r="B8" s="23">
        <v>41699</v>
      </c>
      <c r="C8" s="67">
        <v>3</v>
      </c>
      <c r="D8" s="1">
        <v>35.299999999999997</v>
      </c>
      <c r="E8" s="6">
        <v>1.3333333329999999</v>
      </c>
      <c r="F8" s="1">
        <v>0.97</v>
      </c>
      <c r="G8" s="5">
        <v>2819697.6979999999</v>
      </c>
      <c r="H8" s="5">
        <v>1774035.436</v>
      </c>
      <c r="J8" s="5"/>
      <c r="K8" s="5"/>
    </row>
    <row r="9" spans="1:29" ht="15" customHeight="1" x14ac:dyDescent="0.25">
      <c r="A9" s="1" t="s">
        <v>64</v>
      </c>
      <c r="B9" s="23">
        <v>41730</v>
      </c>
      <c r="C9" s="67">
        <v>4</v>
      </c>
      <c r="D9" s="1">
        <v>40.700000000000003</v>
      </c>
      <c r="E9" s="6">
        <v>0.366666667</v>
      </c>
      <c r="F9" s="1">
        <v>1.1499999999999999</v>
      </c>
      <c r="G9" s="5">
        <v>3247103.9980000001</v>
      </c>
      <c r="H9" s="5">
        <v>2123464.0920000002</v>
      </c>
      <c r="J9" s="5"/>
      <c r="K9" s="5"/>
    </row>
    <row r="10" spans="1:29" ht="15" customHeight="1" x14ac:dyDescent="0.25">
      <c r="A10" s="1" t="s">
        <v>64</v>
      </c>
      <c r="B10" s="23">
        <v>41760</v>
      </c>
      <c r="C10" s="67">
        <v>5</v>
      </c>
      <c r="D10" s="1">
        <v>42.6</v>
      </c>
      <c r="E10" s="6">
        <v>0</v>
      </c>
      <c r="F10" s="1">
        <v>1.4</v>
      </c>
      <c r="G10" s="5">
        <v>4156829.6120000002</v>
      </c>
      <c r="H10" s="5">
        <v>2869174.301</v>
      </c>
      <c r="J10" s="5"/>
      <c r="K10" s="5"/>
    </row>
    <row r="11" spans="1:29" ht="15" customHeight="1" x14ac:dyDescent="0.25">
      <c r="A11" s="1" t="s">
        <v>64</v>
      </c>
      <c r="B11" s="23">
        <v>41791</v>
      </c>
      <c r="C11" s="67">
        <v>6</v>
      </c>
      <c r="D11" s="1">
        <v>41.8</v>
      </c>
      <c r="E11" s="6">
        <v>3.3333333E-2</v>
      </c>
      <c r="F11" s="1">
        <v>1.32</v>
      </c>
      <c r="G11" s="5">
        <v>4274626.6919999998</v>
      </c>
      <c r="H11" s="5">
        <v>2933657.15</v>
      </c>
      <c r="J11" s="5"/>
      <c r="K11" s="5"/>
    </row>
    <row r="12" spans="1:29" ht="15" customHeight="1" x14ac:dyDescent="0.25">
      <c r="A12" s="1" t="s">
        <v>64</v>
      </c>
      <c r="B12" s="23">
        <v>41821</v>
      </c>
      <c r="C12" s="67">
        <v>7</v>
      </c>
      <c r="D12" s="1">
        <v>36.1</v>
      </c>
      <c r="E12" s="6">
        <v>20.233333330000001</v>
      </c>
      <c r="F12" s="1">
        <v>1</v>
      </c>
      <c r="G12" s="5">
        <v>3517336.6639999999</v>
      </c>
      <c r="H12" s="5">
        <v>2350688.7949999999</v>
      </c>
      <c r="J12" s="5"/>
      <c r="K12" s="5"/>
    </row>
    <row r="13" spans="1:29" ht="15" customHeight="1" x14ac:dyDescent="0.25">
      <c r="A13" s="1" t="s">
        <v>64</v>
      </c>
      <c r="B13" s="23">
        <v>41852</v>
      </c>
      <c r="C13" s="67">
        <v>8</v>
      </c>
      <c r="D13" s="1">
        <v>33.9</v>
      </c>
      <c r="E13" s="6">
        <v>3.5333333329999999</v>
      </c>
      <c r="F13" s="1">
        <v>0.88</v>
      </c>
      <c r="G13" s="5">
        <v>2720844.3330000001</v>
      </c>
      <c r="H13" s="5">
        <v>1805917.55</v>
      </c>
      <c r="J13" s="5"/>
      <c r="K13" s="5"/>
    </row>
    <row r="14" spans="1:29" ht="15" customHeight="1" x14ac:dyDescent="0.25">
      <c r="A14" s="1" t="s">
        <v>64</v>
      </c>
      <c r="B14" s="23">
        <v>41883</v>
      </c>
      <c r="C14" s="67">
        <v>9</v>
      </c>
      <c r="D14" s="1">
        <v>32.9</v>
      </c>
      <c r="E14" s="6">
        <v>6.6666666670000003</v>
      </c>
      <c r="F14" s="1">
        <v>0.88</v>
      </c>
      <c r="G14" s="5">
        <v>2593552.0759999999</v>
      </c>
      <c r="H14" s="5">
        <v>1709823.0260000001</v>
      </c>
      <c r="J14" s="5"/>
      <c r="K14" s="5"/>
    </row>
    <row r="15" spans="1:29" ht="15" customHeight="1" x14ac:dyDescent="0.25">
      <c r="A15" s="1" t="s">
        <v>64</v>
      </c>
      <c r="B15" s="23">
        <v>41913</v>
      </c>
      <c r="C15" s="67">
        <v>10</v>
      </c>
      <c r="D15" s="1">
        <v>37.299999999999997</v>
      </c>
      <c r="E15" s="6">
        <v>3.3333333E-2</v>
      </c>
      <c r="F15" s="1">
        <v>0.98</v>
      </c>
      <c r="G15" s="5">
        <v>3210895.8969999999</v>
      </c>
      <c r="H15" s="5">
        <v>2084481.3529999999</v>
      </c>
      <c r="J15" s="5"/>
      <c r="K15" s="5"/>
    </row>
    <row r="16" spans="1:29" ht="15" customHeight="1" x14ac:dyDescent="0.25">
      <c r="A16" s="1" t="s">
        <v>64</v>
      </c>
      <c r="B16" s="23">
        <v>41944</v>
      </c>
      <c r="C16" s="67">
        <v>11</v>
      </c>
      <c r="D16" s="1">
        <v>34.700000000000003</v>
      </c>
      <c r="E16" s="6">
        <v>1.7</v>
      </c>
      <c r="F16" s="1">
        <v>1.04</v>
      </c>
      <c r="G16" s="5">
        <v>3441575.5210000002</v>
      </c>
      <c r="H16" s="5">
        <v>2341333.9309999999</v>
      </c>
      <c r="J16" s="5"/>
      <c r="K16" s="5"/>
    </row>
    <row r="17" spans="1:29" ht="15" customHeight="1" x14ac:dyDescent="0.25">
      <c r="A17" s="1" t="s">
        <v>64</v>
      </c>
      <c r="B17" s="23">
        <v>41974</v>
      </c>
      <c r="C17" s="67">
        <v>12</v>
      </c>
      <c r="D17" s="1">
        <v>29</v>
      </c>
      <c r="E17" s="6">
        <v>0</v>
      </c>
      <c r="F17" s="1">
        <v>0.84</v>
      </c>
      <c r="G17" s="5">
        <v>2544366.1850000001</v>
      </c>
      <c r="H17" s="5">
        <v>1648893.35</v>
      </c>
      <c r="J17" s="5"/>
      <c r="K17" s="5"/>
    </row>
    <row r="18" spans="1:29" ht="15" customHeight="1" x14ac:dyDescent="0.25">
      <c r="A18" s="1" t="s">
        <v>64</v>
      </c>
      <c r="B18" s="23">
        <v>42005</v>
      </c>
      <c r="C18" s="67">
        <v>1</v>
      </c>
      <c r="D18" s="1">
        <v>27</v>
      </c>
      <c r="E18" s="6">
        <v>3.3333333E-2</v>
      </c>
      <c r="F18" s="1">
        <v>0.73</v>
      </c>
      <c r="G18" s="5">
        <v>2277047.2829999998</v>
      </c>
      <c r="H18" s="5">
        <v>1545630.541</v>
      </c>
      <c r="I18" s="5">
        <v>1413186.5385932664</v>
      </c>
      <c r="J18" s="5">
        <v>3441802.2693927865</v>
      </c>
      <c r="K18" s="5">
        <v>1484910.5454564837</v>
      </c>
      <c r="L18" s="6">
        <f>D18-D6</f>
        <v>0.39999999999999858</v>
      </c>
      <c r="M18" s="1">
        <f>E18-E6</f>
        <v>-0.17</v>
      </c>
      <c r="N18" s="8">
        <f>D$3*D18-D$3*D6</f>
        <v>44448.151999999769</v>
      </c>
      <c r="O18" s="8">
        <f>E$3*E18-E$3*E6</f>
        <v>1803.2955938</v>
      </c>
      <c r="P18" s="70">
        <f>N18/$H6</f>
        <v>3.5170214993701654E-2</v>
      </c>
      <c r="Q18" s="20">
        <f>O18/$H6</f>
        <v>1.4268825784059867E-3</v>
      </c>
      <c r="R18" s="1">
        <f>VLOOKUP(C18,Sheet6!$C$44:$D$55,2,FALSE)</f>
        <v>0.71232425039198211</v>
      </c>
      <c r="S18" s="5">
        <f>$R18*N18</f>
        <v>31661.496554708716</v>
      </c>
      <c r="T18" s="5">
        <f>$R18*O18</f>
        <v>1284.5311820887493</v>
      </c>
      <c r="U18" s="5">
        <f>SUM(S18:T18)</f>
        <v>32946.027736797463</v>
      </c>
      <c r="V18" s="70">
        <f>S18/$H6</f>
        <v>2.5052597031513378E-2</v>
      </c>
      <c r="W18" s="70">
        <f>T18/$H6</f>
        <v>1.0164030630604231E-3</v>
      </c>
      <c r="X18" s="70">
        <f>SUM(V18:W18)</f>
        <v>2.6069000094573802E-2</v>
      </c>
    </row>
    <row r="19" spans="1:29" ht="15" customHeight="1" x14ac:dyDescent="0.25">
      <c r="A19" s="1" t="s">
        <v>64</v>
      </c>
      <c r="B19" s="23">
        <v>42036</v>
      </c>
      <c r="C19" s="67">
        <v>2</v>
      </c>
      <c r="D19" s="1">
        <v>32.6</v>
      </c>
      <c r="E19" s="6">
        <v>0</v>
      </c>
      <c r="F19" s="1">
        <v>0.72</v>
      </c>
      <c r="G19" s="5">
        <v>2328912.1370000001</v>
      </c>
      <c r="H19" s="5">
        <v>1601501.4069999999</v>
      </c>
      <c r="I19" s="5">
        <v>1628120.0216446812</v>
      </c>
      <c r="J19" s="5">
        <v>4075347.8338097967</v>
      </c>
      <c r="K19" s="5">
        <v>1560730.8605275927</v>
      </c>
      <c r="L19" s="6">
        <f t="shared" ref="L19:L82" si="2">D19-D7</f>
        <v>2.7000000000000028</v>
      </c>
      <c r="M19" s="1">
        <f t="shared" ref="M19:M82" si="3">E19-E7</f>
        <v>0</v>
      </c>
      <c r="N19" s="8">
        <f t="shared" ref="N19:O19" si="4">D$3*D19-D$3*D7</f>
        <v>300025.02600000007</v>
      </c>
      <c r="O19" s="8">
        <f t="shared" si="4"/>
        <v>0</v>
      </c>
      <c r="P19" s="70">
        <f t="shared" ref="P19:Q19" si="5">N19/$H7</f>
        <v>0.21250649136356733</v>
      </c>
      <c r="Q19" s="70">
        <f t="shared" si="5"/>
        <v>0</v>
      </c>
      <c r="R19" s="1">
        <f>VLOOKUP(C19,Sheet6!$C$44:$D$55,2,FALSE)</f>
        <v>0.71996082760841851</v>
      </c>
      <c r="S19" s="5">
        <f t="shared" ref="S19:S82" si="6">$R19*N19</f>
        <v>216006.26602219732</v>
      </c>
      <c r="T19" s="5">
        <f t="shared" ref="T19:T82" si="7">$R19*O19</f>
        <v>0</v>
      </c>
      <c r="U19" s="5">
        <f t="shared" ref="U19:U82" si="8">SUM(S19:T19)</f>
        <v>216006.26602219732</v>
      </c>
      <c r="V19" s="70">
        <f t="shared" ref="V19:W19" si="9">S19/$H7</f>
        <v>0.15299634939427517</v>
      </c>
      <c r="W19" s="70">
        <f t="shared" si="9"/>
        <v>0</v>
      </c>
      <c r="X19" s="70">
        <f t="shared" ref="X19:X82" si="10">SUM(V19:W19)</f>
        <v>0.15299634939427517</v>
      </c>
      <c r="Y19" s="19">
        <f>S19-S18</f>
        <v>184344.7694674886</v>
      </c>
      <c r="Z19" s="19">
        <f t="shared" ref="Z19:AA19" si="11">T19-T18</f>
        <v>-1284.5311820887493</v>
      </c>
      <c r="AA19" s="19">
        <f t="shared" si="11"/>
        <v>183060.23828539986</v>
      </c>
      <c r="AB19" s="72">
        <f>D19-D18</f>
        <v>5.6000000000000014</v>
      </c>
      <c r="AC19" s="6">
        <f>E19-E18</f>
        <v>-3.3333333E-2</v>
      </c>
    </row>
    <row r="20" spans="1:29" ht="15" customHeight="1" x14ac:dyDescent="0.25">
      <c r="A20" s="1" t="s">
        <v>64</v>
      </c>
      <c r="B20" s="23">
        <v>42064</v>
      </c>
      <c r="C20" s="67">
        <v>3</v>
      </c>
      <c r="D20" s="1">
        <v>35.700000000000003</v>
      </c>
      <c r="E20" s="6">
        <v>0.86666666699999995</v>
      </c>
      <c r="F20" s="1">
        <v>0.97</v>
      </c>
      <c r="G20" s="5">
        <v>3221371.59</v>
      </c>
      <c r="H20" s="5">
        <v>2100833.412</v>
      </c>
      <c r="I20" s="5">
        <v>2091520.2838678602</v>
      </c>
      <c r="J20" s="5">
        <v>4772041.2290906506</v>
      </c>
      <c r="K20" s="5">
        <v>2084341.9996061972</v>
      </c>
      <c r="L20" s="72">
        <f t="shared" si="2"/>
        <v>0.40000000000000568</v>
      </c>
      <c r="M20" s="1">
        <f t="shared" si="3"/>
        <v>-0.46666666599999995</v>
      </c>
      <c r="N20" s="8">
        <f t="shared" ref="N20:O20" si="12">D$3*D20-D$3*D8</f>
        <v>44448.1520000007</v>
      </c>
      <c r="O20" s="8">
        <f t="shared" si="12"/>
        <v>4950.2231915949196</v>
      </c>
      <c r="P20" s="70">
        <f t="shared" ref="P20:Q20" si="13">N20/$H8</f>
        <v>2.5054827597029296E-2</v>
      </c>
      <c r="Q20" s="70">
        <f t="shared" si="13"/>
        <v>2.7903744711866734E-3</v>
      </c>
      <c r="R20" s="1">
        <f>VLOOKUP(C20,Sheet6!$C$44:$D$55,2,FALSE)</f>
        <v>0.95766618368528833</v>
      </c>
      <c r="S20" s="5">
        <f t="shared" si="6"/>
        <v>42566.492097704286</v>
      </c>
      <c r="T20" s="5">
        <f t="shared" si="7"/>
        <v>4740.6613522851148</v>
      </c>
      <c r="U20" s="5">
        <f t="shared" si="8"/>
        <v>47307.153449989404</v>
      </c>
      <c r="V20" s="70">
        <f t="shared" ref="V20:W20" si="14">S20/$H8</f>
        <v>2.3994161127739888E-2</v>
      </c>
      <c r="W20" s="70">
        <f t="shared" si="14"/>
        <v>2.6722472708741963E-3</v>
      </c>
      <c r="X20" s="70">
        <f t="shared" si="10"/>
        <v>2.6666408398614085E-2</v>
      </c>
      <c r="Y20" s="19">
        <f t="shared" ref="Y20:Y83" si="15">S20-S19</f>
        <v>-173439.77392449303</v>
      </c>
      <c r="Z20" s="19">
        <f t="shared" ref="Z20:Z83" si="16">T20-T19</f>
        <v>4740.6613522851148</v>
      </c>
      <c r="AA20" s="19">
        <f t="shared" ref="AA20:AA83" si="17">U20-U19</f>
        <v>-168699.11257220793</v>
      </c>
      <c r="AB20" s="72">
        <f t="shared" ref="AB20:AB83" si="18">D20-D19</f>
        <v>3.1000000000000014</v>
      </c>
      <c r="AC20" s="6">
        <f t="shared" ref="AC20:AC83" si="19">E20-E19</f>
        <v>0.86666666699999995</v>
      </c>
    </row>
    <row r="21" spans="1:29" ht="15" customHeight="1" x14ac:dyDescent="0.25">
      <c r="A21" s="1" t="s">
        <v>64</v>
      </c>
      <c r="B21" s="23">
        <v>42095</v>
      </c>
      <c r="C21" s="67">
        <v>4</v>
      </c>
      <c r="D21" s="1">
        <v>40.4</v>
      </c>
      <c r="E21" s="6">
        <v>0.76666666699999997</v>
      </c>
      <c r="F21" s="1">
        <v>1.1499999999999999</v>
      </c>
      <c r="G21" s="5">
        <v>3643432.105</v>
      </c>
      <c r="H21" s="5">
        <v>2356968.3089999999</v>
      </c>
      <c r="I21" s="5">
        <v>2455103.7220347016</v>
      </c>
      <c r="J21" s="5">
        <v>5491685.0824390007</v>
      </c>
      <c r="K21" s="5">
        <v>2385807.6725213001</v>
      </c>
      <c r="L21" s="1">
        <f t="shared" si="2"/>
        <v>-0.30000000000000426</v>
      </c>
      <c r="M21" s="1">
        <f t="shared" si="3"/>
        <v>0.39999999999999997</v>
      </c>
      <c r="N21" s="8">
        <f t="shared" ref="N21:O21" si="20">D$3*D21-D$3*D9</f>
        <v>-33336.114000000991</v>
      </c>
      <c r="O21" s="8">
        <f t="shared" si="20"/>
        <v>-4243.0484559999995</v>
      </c>
      <c r="P21" s="70">
        <f t="shared" ref="P21:Q21" si="21">N21/$H9</f>
        <v>-1.5698929935096348E-2</v>
      </c>
      <c r="Q21" s="70">
        <f t="shared" si="21"/>
        <v>-1.9981729250734132E-3</v>
      </c>
      <c r="R21" s="1">
        <f>VLOOKUP(C21,Sheet6!$C$44:$D$55,2,FALSE)</f>
        <v>1.1303975823179111</v>
      </c>
      <c r="S21" s="5">
        <f t="shared" si="6"/>
        <v>-37683.062669475388</v>
      </c>
      <c r="T21" s="5">
        <f t="shared" si="7"/>
        <v>-4796.3317163201455</v>
      </c>
      <c r="U21" s="5">
        <f t="shared" si="8"/>
        <v>-42479.394385795531</v>
      </c>
      <c r="V21" s="70">
        <f t="shared" ref="V21:W21" si="22">S21/$H9</f>
        <v>-1.7746032443611195E-2</v>
      </c>
      <c r="W21" s="70">
        <f t="shared" si="22"/>
        <v>-2.2587298435560949E-3</v>
      </c>
      <c r="X21" s="70">
        <f t="shared" si="10"/>
        <v>-2.0004762287167289E-2</v>
      </c>
      <c r="Y21" s="19">
        <f t="shared" si="15"/>
        <v>-80249.554767179681</v>
      </c>
      <c r="Z21" s="19">
        <f t="shared" si="16"/>
        <v>-9536.9930686052612</v>
      </c>
      <c r="AA21" s="19">
        <f t="shared" si="17"/>
        <v>-89786.547835784935</v>
      </c>
      <c r="AB21" s="72">
        <f t="shared" si="18"/>
        <v>4.6999999999999957</v>
      </c>
      <c r="AC21" s="6">
        <f t="shared" si="19"/>
        <v>-9.9999999999999978E-2</v>
      </c>
    </row>
    <row r="22" spans="1:29" ht="15" customHeight="1" x14ac:dyDescent="0.25">
      <c r="A22" s="1" t="s">
        <v>64</v>
      </c>
      <c r="B22" s="23">
        <v>42125</v>
      </c>
      <c r="C22" s="67">
        <v>5</v>
      </c>
      <c r="D22" s="1">
        <v>44.1</v>
      </c>
      <c r="E22" s="6">
        <v>0.236666667</v>
      </c>
      <c r="F22" s="1">
        <v>1.4</v>
      </c>
      <c r="G22" s="5">
        <v>4657459.7359999996</v>
      </c>
      <c r="H22" s="5">
        <v>3171809.611</v>
      </c>
      <c r="I22" s="5">
        <v>2993907.3465308668</v>
      </c>
      <c r="J22" s="5">
        <v>6305094.3616916128</v>
      </c>
      <c r="K22" s="5">
        <v>2999291.1076799016</v>
      </c>
      <c r="L22" s="1">
        <f t="shared" si="2"/>
        <v>1.5</v>
      </c>
      <c r="M22" s="1">
        <f t="shared" si="3"/>
        <v>0.236666667</v>
      </c>
      <c r="N22" s="8">
        <f t="shared" ref="N22:O22" si="23">D$3*D22-D$3*D10</f>
        <v>166680.5700000003</v>
      </c>
      <c r="O22" s="8">
        <f t="shared" si="23"/>
        <v>-2510.4703400025401</v>
      </c>
      <c r="P22" s="70">
        <f t="shared" ref="P22:Q22" si="24">N22/$H10</f>
        <v>5.8093567177813749E-2</v>
      </c>
      <c r="Q22" s="70">
        <f t="shared" si="24"/>
        <v>-8.7498007323136837E-4</v>
      </c>
      <c r="R22" s="1">
        <f>VLOOKUP(C22,Sheet6!$C$44:$D$55,2,FALSE)</f>
        <v>1.4063699516826551</v>
      </c>
      <c r="S22" s="5">
        <f t="shared" si="6"/>
        <v>234414.54517733783</v>
      </c>
      <c r="T22" s="5">
        <f t="shared" si="7"/>
        <v>-3530.6500507701112</v>
      </c>
      <c r="U22" s="5">
        <f t="shared" si="8"/>
        <v>230883.89512656772</v>
      </c>
      <c r="V22" s="70">
        <f t="shared" ref="V22:W22" si="25">S22/$H10</f>
        <v>8.1701047264935003E-2</v>
      </c>
      <c r="W22" s="70">
        <f t="shared" si="25"/>
        <v>-1.2305456833136856E-3</v>
      </c>
      <c r="X22" s="70">
        <f t="shared" si="10"/>
        <v>8.047050158162132E-2</v>
      </c>
      <c r="Y22" s="19">
        <f t="shared" si="15"/>
        <v>272097.60784681322</v>
      </c>
      <c r="Z22" s="19">
        <f t="shared" si="16"/>
        <v>1265.6816655500343</v>
      </c>
      <c r="AA22" s="19">
        <f t="shared" si="17"/>
        <v>273363.28951236326</v>
      </c>
      <c r="AB22" s="72">
        <f t="shared" si="18"/>
        <v>3.7000000000000028</v>
      </c>
      <c r="AC22" s="6">
        <f t="shared" si="19"/>
        <v>-0.53</v>
      </c>
    </row>
    <row r="23" spans="1:29" ht="15" customHeight="1" x14ac:dyDescent="0.25">
      <c r="A23" s="1" t="s">
        <v>64</v>
      </c>
      <c r="B23" s="23">
        <v>42156</v>
      </c>
      <c r="C23" s="67">
        <v>6</v>
      </c>
      <c r="D23" s="1">
        <v>38.4</v>
      </c>
      <c r="E23" s="6">
        <v>0.13666666699999999</v>
      </c>
      <c r="F23" s="1">
        <v>1.32</v>
      </c>
      <c r="G23" s="5">
        <v>3965685.4709999999</v>
      </c>
      <c r="H23" s="5">
        <v>2717746.84</v>
      </c>
      <c r="I23" s="5">
        <v>2553699.4225104135</v>
      </c>
      <c r="J23" s="5">
        <v>5439410.3041707817</v>
      </c>
      <c r="K23" s="5">
        <v>2633382.029496924</v>
      </c>
      <c r="L23" s="1">
        <f t="shared" si="2"/>
        <v>-3.3999999999999986</v>
      </c>
      <c r="M23" s="1">
        <f t="shared" si="3"/>
        <v>0.103333334</v>
      </c>
      <c r="N23" s="8">
        <f t="shared" ref="N23:O23" si="26">D$3*D23-D$3*D11</f>
        <v>-377809.29199999943</v>
      </c>
      <c r="O23" s="8">
        <f t="shared" si="26"/>
        <v>-1096.1208582050806</v>
      </c>
      <c r="P23" s="70">
        <f t="shared" ref="P23:Q23" si="27">N23/$H11</f>
        <v>-0.12878440549878142</v>
      </c>
      <c r="Q23" s="70">
        <f t="shared" si="27"/>
        <v>-3.7363631881969596E-4</v>
      </c>
      <c r="R23" s="1">
        <f>VLOOKUP(C23,Sheet6!$C$44:$D$55,2,FALSE)</f>
        <v>1.3388889849990284</v>
      </c>
      <c r="S23" s="5">
        <f t="shared" si="6"/>
        <v>-505844.69948908081</v>
      </c>
      <c r="T23" s="5">
        <f t="shared" si="7"/>
        <v>-1467.5841432784644</v>
      </c>
      <c r="U23" s="5">
        <f t="shared" si="8"/>
        <v>-507312.28363235929</v>
      </c>
      <c r="V23" s="70">
        <f t="shared" ref="V23:W23" si="28">S23/$H11</f>
        <v>-0.17242802196196677</v>
      </c>
      <c r="W23" s="70">
        <f t="shared" si="28"/>
        <v>-5.0025755166327609E-4</v>
      </c>
      <c r="X23" s="70">
        <f t="shared" si="10"/>
        <v>-0.17292827951363005</v>
      </c>
      <c r="Y23" s="19">
        <f t="shared" si="15"/>
        <v>-740259.24466641864</v>
      </c>
      <c r="Z23" s="19">
        <f t="shared" si="16"/>
        <v>2063.0659074916466</v>
      </c>
      <c r="AA23" s="19">
        <f t="shared" si="17"/>
        <v>-738196.17875892704</v>
      </c>
      <c r="AB23" s="72">
        <f t="shared" si="18"/>
        <v>-5.7000000000000028</v>
      </c>
      <c r="AC23" s="6">
        <f t="shared" si="19"/>
        <v>-0.1</v>
      </c>
    </row>
    <row r="24" spans="1:29" ht="15" customHeight="1" x14ac:dyDescent="0.25">
      <c r="A24" s="1" t="s">
        <v>64</v>
      </c>
      <c r="B24" s="23">
        <v>42186</v>
      </c>
      <c r="C24" s="67">
        <v>7</v>
      </c>
      <c r="D24" s="1">
        <v>34.9</v>
      </c>
      <c r="E24" s="6">
        <v>10.6</v>
      </c>
      <c r="F24" s="1">
        <v>1</v>
      </c>
      <c r="G24" s="5">
        <v>3178279.5580000002</v>
      </c>
      <c r="H24" s="5">
        <v>2100476.9929999998</v>
      </c>
      <c r="I24" s="5">
        <v>1959367.0679800329</v>
      </c>
      <c r="J24" s="5">
        <v>4579745.3273314899</v>
      </c>
      <c r="K24" s="5">
        <v>2042514.5936627332</v>
      </c>
      <c r="L24" s="1">
        <f t="shared" si="2"/>
        <v>-1.2000000000000028</v>
      </c>
      <c r="M24" s="1">
        <f t="shared" si="3"/>
        <v>-9.633333330000001</v>
      </c>
      <c r="N24" s="8">
        <f t="shared" ref="N24:O24" si="29">D$3*D24-D$3*D12</f>
        <v>-133344.45600000024</v>
      </c>
      <c r="O24" s="8">
        <f t="shared" si="29"/>
        <v>102186.7502799746</v>
      </c>
      <c r="P24" s="70">
        <f t="shared" ref="P24:Q24" si="30">N24/$H12</f>
        <v>-5.672569515949058E-2</v>
      </c>
      <c r="Q24" s="70">
        <f t="shared" si="30"/>
        <v>4.3470981993588224E-2</v>
      </c>
      <c r="R24" s="1">
        <f>VLOOKUP(C24,Sheet6!$C$44:$D$55,2,FALSE)</f>
        <v>1.0535621782624129</v>
      </c>
      <c r="S24" s="5">
        <f t="shared" si="6"/>
        <v>-140486.67552257673</v>
      </c>
      <c r="T24" s="5">
        <f t="shared" si="7"/>
        <v>107660.09521452727</v>
      </c>
      <c r="U24" s="5">
        <f t="shared" si="8"/>
        <v>-32826.580308049452</v>
      </c>
      <c r="V24" s="70">
        <f t="shared" ref="V24:W24" si="31">S24/$H12</f>
        <v>-5.9764046955682507E-2</v>
      </c>
      <c r="W24" s="70">
        <f t="shared" si="31"/>
        <v>4.5799382480370944E-2</v>
      </c>
      <c r="X24" s="70">
        <f t="shared" si="10"/>
        <v>-1.3964664475311563E-2</v>
      </c>
      <c r="Y24" s="19">
        <f t="shared" si="15"/>
        <v>365358.02396650409</v>
      </c>
      <c r="Z24" s="19">
        <f t="shared" si="16"/>
        <v>109127.67935780574</v>
      </c>
      <c r="AA24" s="19">
        <f t="shared" si="17"/>
        <v>474485.70332430984</v>
      </c>
      <c r="AB24" s="72">
        <f t="shared" si="18"/>
        <v>-3.5</v>
      </c>
      <c r="AC24" s="6">
        <f t="shared" si="19"/>
        <v>10.463333333</v>
      </c>
    </row>
    <row r="25" spans="1:29" ht="15" customHeight="1" x14ac:dyDescent="0.25">
      <c r="A25" s="1" t="s">
        <v>64</v>
      </c>
      <c r="B25" s="23">
        <v>42217</v>
      </c>
      <c r="C25" s="67">
        <v>8</v>
      </c>
      <c r="D25" s="1">
        <v>34.1</v>
      </c>
      <c r="E25" s="6">
        <v>0.63333333300000005</v>
      </c>
      <c r="F25" s="1">
        <v>0.88</v>
      </c>
      <c r="G25" s="5">
        <v>2815953.784</v>
      </c>
      <c r="H25" s="5">
        <v>1898833.5060000001</v>
      </c>
      <c r="I25" s="5">
        <v>1880073.8037175545</v>
      </c>
      <c r="J25" s="5">
        <v>4442234.7336966461</v>
      </c>
      <c r="K25" s="5">
        <v>1868161.0624469477</v>
      </c>
      <c r="L25" s="1">
        <f t="shared" si="2"/>
        <v>0.20000000000000284</v>
      </c>
      <c r="M25" s="1">
        <f t="shared" si="3"/>
        <v>-2.9</v>
      </c>
      <c r="N25" s="8">
        <f t="shared" ref="N25:O25" si="32">D$3*D25-D$3*D13</f>
        <v>22224.075999999885</v>
      </c>
      <c r="O25" s="8">
        <f t="shared" si="32"/>
        <v>30762.101305999997</v>
      </c>
      <c r="P25" s="70">
        <f t="shared" ref="P25:Q25" si="33">N25/$H13</f>
        <v>1.2306251744438656E-2</v>
      </c>
      <c r="Q25" s="70">
        <f t="shared" si="33"/>
        <v>1.7034056347699812E-2</v>
      </c>
      <c r="R25" s="1">
        <f>VLOOKUP(C25,Sheet6!$C$44:$D$55,2,FALSE)</f>
        <v>0.90405502613260513</v>
      </c>
      <c r="S25" s="5">
        <f t="shared" si="6"/>
        <v>20091.787608952898</v>
      </c>
      <c r="T25" s="5">
        <f t="shared" si="7"/>
        <v>27810.632300089674</v>
      </c>
      <c r="U25" s="5">
        <f t="shared" si="8"/>
        <v>47902.419909042568</v>
      </c>
      <c r="V25" s="70">
        <f t="shared" ref="V25:W25" si="34">S25/$H13</f>
        <v>1.1125528742412906E-2</v>
      </c>
      <c r="W25" s="70">
        <f t="shared" si="34"/>
        <v>1.5399724256564024E-2</v>
      </c>
      <c r="X25" s="70">
        <f t="shared" si="10"/>
        <v>2.6525252998976928E-2</v>
      </c>
      <c r="Y25" s="19">
        <f t="shared" si="15"/>
        <v>160578.46313152963</v>
      </c>
      <c r="Z25" s="19">
        <f t="shared" si="16"/>
        <v>-79849.462914437609</v>
      </c>
      <c r="AA25" s="19">
        <f t="shared" si="17"/>
        <v>80729.00021709202</v>
      </c>
      <c r="AB25" s="72">
        <f t="shared" si="18"/>
        <v>-0.79999999999999716</v>
      </c>
      <c r="AC25" s="6">
        <f t="shared" si="19"/>
        <v>-9.9666666670000001</v>
      </c>
    </row>
    <row r="26" spans="1:29" ht="15" customHeight="1" x14ac:dyDescent="0.25">
      <c r="A26" s="1" t="s">
        <v>64</v>
      </c>
      <c r="B26" s="23">
        <v>42248</v>
      </c>
      <c r="C26" s="67">
        <v>9</v>
      </c>
      <c r="D26" s="1">
        <v>35.5</v>
      </c>
      <c r="E26" s="6">
        <v>2.6</v>
      </c>
      <c r="F26" s="1">
        <v>0.88</v>
      </c>
      <c r="G26" s="5">
        <v>2888853.7790000001</v>
      </c>
      <c r="H26" s="5">
        <v>1963178.851</v>
      </c>
      <c r="I26" s="5">
        <v>1932558.9617303088</v>
      </c>
      <c r="J26" s="5">
        <v>4598066.7947018556</v>
      </c>
      <c r="K26" s="5">
        <v>1917775.3855035207</v>
      </c>
      <c r="L26" s="1">
        <f t="shared" si="2"/>
        <v>2.6000000000000014</v>
      </c>
      <c r="M26" s="1">
        <f t="shared" si="3"/>
        <v>-4.0666666669999998</v>
      </c>
      <c r="N26" s="8">
        <f t="shared" ref="N26:O26" si="35">D$3*D26-D$3*D14</f>
        <v>288912.98800000036</v>
      </c>
      <c r="O26" s="8">
        <f t="shared" si="35"/>
        <v>43137.659306202542</v>
      </c>
      <c r="P26" s="70">
        <f t="shared" ref="P26:Q26" si="36">N26/$H14</f>
        <v>0.16897245130444299</v>
      </c>
      <c r="Q26" s="70">
        <f t="shared" si="36"/>
        <v>2.5229312420198123E-2</v>
      </c>
      <c r="R26" s="1">
        <f>VLOOKUP(C26,Sheet6!$C$44:$D$55,2,FALSE)</f>
        <v>0.88699702670525249</v>
      </c>
      <c r="S26" s="5">
        <f t="shared" si="6"/>
        <v>256264.9613325306</v>
      </c>
      <c r="T26" s="5">
        <f t="shared" si="7"/>
        <v>38262.97554362582</v>
      </c>
      <c r="U26" s="5">
        <f t="shared" si="8"/>
        <v>294527.93687615643</v>
      </c>
      <c r="V26" s="70">
        <f t="shared" ref="V26:W26" si="37">S26/$H14</f>
        <v>0.14987806190213898</v>
      </c>
      <c r="W26" s="70">
        <f t="shared" si="37"/>
        <v>2.2378325102533635E-2</v>
      </c>
      <c r="X26" s="70">
        <f t="shared" si="10"/>
        <v>0.17225638700467261</v>
      </c>
      <c r="Y26" s="19">
        <f t="shared" si="15"/>
        <v>236173.1737235777</v>
      </c>
      <c r="Z26" s="19">
        <f t="shared" si="16"/>
        <v>10452.343243536146</v>
      </c>
      <c r="AA26" s="19">
        <f t="shared" si="17"/>
        <v>246625.51696711386</v>
      </c>
      <c r="AB26" s="72">
        <f t="shared" si="18"/>
        <v>1.3999999999999986</v>
      </c>
      <c r="AC26" s="6">
        <f t="shared" si="19"/>
        <v>1.9666666670000001</v>
      </c>
    </row>
    <row r="27" spans="1:29" ht="15" customHeight="1" x14ac:dyDescent="0.25">
      <c r="A27" s="1" t="s">
        <v>64</v>
      </c>
      <c r="B27" s="23">
        <v>42278</v>
      </c>
      <c r="C27" s="67">
        <v>10</v>
      </c>
      <c r="D27" s="1">
        <v>37.700000000000003</v>
      </c>
      <c r="E27" s="6">
        <v>0</v>
      </c>
      <c r="F27" s="1">
        <v>0.98</v>
      </c>
      <c r="G27" s="5">
        <v>3240045.0389999999</v>
      </c>
      <c r="H27" s="5">
        <v>2211023.4989999998</v>
      </c>
      <c r="I27" s="5">
        <v>2181513.5038009444</v>
      </c>
      <c r="J27" s="5">
        <v>5012998.1280668071</v>
      </c>
      <c r="K27" s="5">
        <v>2136887.2638598569</v>
      </c>
      <c r="L27" s="1">
        <f t="shared" si="2"/>
        <v>0.40000000000000568</v>
      </c>
      <c r="M27" s="1">
        <f t="shared" si="3"/>
        <v>-3.3333333E-2</v>
      </c>
      <c r="N27" s="8">
        <f t="shared" ref="N27:O27" si="38">D$3*D27-D$3*D15</f>
        <v>44448.1520000007</v>
      </c>
      <c r="O27" s="8">
        <f t="shared" si="38"/>
        <v>353.58736779745959</v>
      </c>
      <c r="P27" s="70">
        <f t="shared" ref="P27:Q27" si="39">N27/$H15</f>
        <v>2.1323362732907452E-2</v>
      </c>
      <c r="Q27" s="70">
        <f t="shared" si="39"/>
        <v>1.6962846287330621E-4</v>
      </c>
      <c r="R27" s="1">
        <f>VLOOKUP(C27,Sheet6!$C$44:$D$55,2,FALSE)</f>
        <v>0.98906255216425665</v>
      </c>
      <c r="S27" s="5">
        <f t="shared" si="6"/>
        <v>43962.002656105498</v>
      </c>
      <c r="T27" s="5">
        <f t="shared" si="7"/>
        <v>349.72002440679705</v>
      </c>
      <c r="U27" s="5">
        <f t="shared" si="8"/>
        <v>44311.722680512292</v>
      </c>
      <c r="V27" s="70">
        <f t="shared" ref="V27:W27" si="40">S27/$H15</f>
        <v>2.1090139565333642E-2</v>
      </c>
      <c r="W27" s="70">
        <f t="shared" si="40"/>
        <v>1.6777316040917208E-4</v>
      </c>
      <c r="X27" s="70">
        <f t="shared" si="10"/>
        <v>2.1257912725742813E-2</v>
      </c>
      <c r="Y27" s="19">
        <f t="shared" si="15"/>
        <v>-212302.9586764251</v>
      </c>
      <c r="Z27" s="19">
        <f t="shared" si="16"/>
        <v>-37913.255519219027</v>
      </c>
      <c r="AA27" s="19">
        <f t="shared" si="17"/>
        <v>-250216.21419564413</v>
      </c>
      <c r="AB27" s="72">
        <f t="shared" si="18"/>
        <v>2.2000000000000028</v>
      </c>
      <c r="AC27" s="6">
        <f t="shared" si="19"/>
        <v>-2.6</v>
      </c>
    </row>
    <row r="28" spans="1:29" ht="15" customHeight="1" x14ac:dyDescent="0.25">
      <c r="A28" s="1" t="s">
        <v>64</v>
      </c>
      <c r="B28" s="23">
        <v>42309</v>
      </c>
      <c r="C28" s="67">
        <v>11</v>
      </c>
      <c r="D28" s="1">
        <v>34.299999999999997</v>
      </c>
      <c r="E28" s="6">
        <v>0</v>
      </c>
      <c r="F28" s="1">
        <v>1.04</v>
      </c>
      <c r="G28" s="5">
        <v>3332856.0219999999</v>
      </c>
      <c r="H28" s="5">
        <v>2345273.2259999998</v>
      </c>
      <c r="I28" s="5">
        <v>2111783.4704376822</v>
      </c>
      <c r="J28" s="5">
        <v>4686754.3813849501</v>
      </c>
      <c r="K28" s="5">
        <v>2239711.6623403658</v>
      </c>
      <c r="L28" s="1">
        <f t="shared" si="2"/>
        <v>-0.40000000000000568</v>
      </c>
      <c r="M28" s="1">
        <f t="shared" si="3"/>
        <v>-1.7</v>
      </c>
      <c r="N28" s="8">
        <f t="shared" ref="N28:O28" si="41">D$3*D28-D$3*D16</f>
        <v>-44448.1520000007</v>
      </c>
      <c r="O28" s="8">
        <f t="shared" si="41"/>
        <v>18032.955937999999</v>
      </c>
      <c r="P28" s="70">
        <f t="shared" ref="P28:Q28" si="42">N28/$H16</f>
        <v>-1.8984114743947091E-2</v>
      </c>
      <c r="Q28" s="70">
        <f t="shared" si="42"/>
        <v>7.7020008548280847E-3</v>
      </c>
      <c r="R28" s="1">
        <f>VLOOKUP(C28,Sheet6!$C$44:$D$55,2,FALSE)</f>
        <v>1.0647441489694487</v>
      </c>
      <c r="S28" s="5">
        <f t="shared" si="6"/>
        <v>-47325.909774505446</v>
      </c>
      <c r="T28" s="5">
        <f t="shared" si="7"/>
        <v>19200.484323609377</v>
      </c>
      <c r="U28" s="5">
        <f t="shared" si="8"/>
        <v>-28125.425450896069</v>
      </c>
      <c r="V28" s="70">
        <f t="shared" ref="V28:W28" si="43">S28/$H16</f>
        <v>-2.0213225096982309E-2</v>
      </c>
      <c r="W28" s="70">
        <f t="shared" si="43"/>
        <v>8.2006603455358953E-3</v>
      </c>
      <c r="X28" s="70">
        <f t="shared" si="10"/>
        <v>-1.2012564751446414E-2</v>
      </c>
      <c r="Y28" s="19">
        <f t="shared" si="15"/>
        <v>-91287.912430610944</v>
      </c>
      <c r="Z28" s="19">
        <f t="shared" si="16"/>
        <v>18850.764299202579</v>
      </c>
      <c r="AA28" s="19">
        <f t="shared" si="17"/>
        <v>-72437.148131408365</v>
      </c>
      <c r="AB28" s="72">
        <f t="shared" si="18"/>
        <v>-3.4000000000000057</v>
      </c>
      <c r="AC28" s="6">
        <f t="shared" si="19"/>
        <v>0</v>
      </c>
    </row>
    <row r="29" spans="1:29" ht="15" customHeight="1" x14ac:dyDescent="0.25">
      <c r="A29" s="1" t="s">
        <v>64</v>
      </c>
      <c r="B29" s="23">
        <v>42339</v>
      </c>
      <c r="C29" s="67">
        <v>12</v>
      </c>
      <c r="D29" s="1">
        <v>30.2</v>
      </c>
      <c r="E29" s="6">
        <v>0</v>
      </c>
      <c r="F29" s="1">
        <v>0.84</v>
      </c>
      <c r="G29" s="5">
        <v>2718731.5430000001</v>
      </c>
      <c r="H29" s="5">
        <v>1829604.443</v>
      </c>
      <c r="I29" s="5">
        <v>1703242.7403987991</v>
      </c>
      <c r="J29" s="5">
        <v>3970963.1304922784</v>
      </c>
      <c r="K29" s="5">
        <v>1752982.0351042685</v>
      </c>
      <c r="L29" s="1">
        <f t="shared" si="2"/>
        <v>1.1999999999999993</v>
      </c>
      <c r="M29" s="1">
        <f t="shared" si="3"/>
        <v>0</v>
      </c>
      <c r="N29" s="8">
        <f t="shared" ref="N29:O29" si="44">D$3*D29-D$3*D17</f>
        <v>133344.45600000024</v>
      </c>
      <c r="O29" s="8">
        <f t="shared" si="44"/>
        <v>0</v>
      </c>
      <c r="P29" s="70">
        <f t="shared" ref="P29:Q29" si="45">N29/$H17</f>
        <v>8.086906045196933E-2</v>
      </c>
      <c r="Q29" s="70">
        <f t="shared" si="45"/>
        <v>0</v>
      </c>
      <c r="R29" s="1">
        <f>VLOOKUP(C29,Sheet6!$C$44:$D$55,2,FALSE)</f>
        <v>0.83597128708074342</v>
      </c>
      <c r="S29" s="5">
        <f t="shared" si="6"/>
        <v>111472.13650740175</v>
      </c>
      <c r="T29" s="5">
        <f t="shared" si="7"/>
        <v>0</v>
      </c>
      <c r="U29" s="5">
        <f t="shared" si="8"/>
        <v>111472.13650740175</v>
      </c>
      <c r="V29" s="70">
        <f t="shared" ref="V29:W29" si="46">S29/$H17</f>
        <v>6.760421255104325E-2</v>
      </c>
      <c r="W29" s="70">
        <f t="shared" si="46"/>
        <v>0</v>
      </c>
      <c r="X29" s="70">
        <f t="shared" si="10"/>
        <v>6.760421255104325E-2</v>
      </c>
      <c r="Y29" s="19">
        <f t="shared" si="15"/>
        <v>158798.04628190718</v>
      </c>
      <c r="Z29" s="19">
        <f t="shared" si="16"/>
        <v>-19200.484323609377</v>
      </c>
      <c r="AA29" s="19">
        <f t="shared" si="17"/>
        <v>139597.56195829783</v>
      </c>
      <c r="AB29" s="72">
        <f t="shared" si="18"/>
        <v>-4.0999999999999979</v>
      </c>
      <c r="AC29" s="6">
        <f t="shared" si="19"/>
        <v>0</v>
      </c>
    </row>
    <row r="30" spans="1:29" ht="15" customHeight="1" x14ac:dyDescent="0.25">
      <c r="A30" s="1" t="s">
        <v>64</v>
      </c>
      <c r="B30" s="23">
        <v>42370</v>
      </c>
      <c r="C30" s="67">
        <v>1</v>
      </c>
      <c r="D30" s="1">
        <v>30.1</v>
      </c>
      <c r="E30" s="6">
        <v>3.3333333330000001</v>
      </c>
      <c r="F30" s="1">
        <v>0.73</v>
      </c>
      <c r="G30" s="5">
        <v>2314587.9309999999</v>
      </c>
      <c r="H30" s="5">
        <v>1553364.5120000001</v>
      </c>
      <c r="I30" s="5">
        <v>1500658.3720374918</v>
      </c>
      <c r="J30" s="5">
        <v>3762149.0428906428</v>
      </c>
      <c r="K30" s="5">
        <v>1520527.7692310459</v>
      </c>
      <c r="L30" s="1">
        <f t="shared" si="2"/>
        <v>3.1000000000000014</v>
      </c>
      <c r="M30" s="1">
        <f t="shared" si="3"/>
        <v>3.3000000000000003</v>
      </c>
      <c r="N30" s="8">
        <f t="shared" ref="N30:O30" si="47">D$3*D30-D$3*D18</f>
        <v>344473.17799999984</v>
      </c>
      <c r="O30" s="8">
        <f t="shared" si="47"/>
        <v>-35005.149762000001</v>
      </c>
      <c r="P30" s="70">
        <f t="shared" ref="P30:Q30" si="48">N30/$H18</f>
        <v>0.22286902908707459</v>
      </c>
      <c r="Q30" s="70">
        <f t="shared" si="48"/>
        <v>-2.2647811901641248E-2</v>
      </c>
      <c r="R30" s="1">
        <f>VLOOKUP(C30,Sheet6!$C$44:$D$55,2,FALSE)</f>
        <v>0.71232425039198211</v>
      </c>
      <c r="S30" s="5">
        <f t="shared" si="6"/>
        <v>245376.59829899372</v>
      </c>
      <c r="T30" s="5">
        <f t="shared" si="7"/>
        <v>-24935.017064075721</v>
      </c>
      <c r="U30" s="5">
        <f t="shared" si="8"/>
        <v>220441.58123491801</v>
      </c>
      <c r="V30" s="70">
        <f t="shared" ref="V30:W30" si="49">S30/$H18</f>
        <v>0.15875501408003928</v>
      </c>
      <c r="W30" s="70">
        <f t="shared" si="49"/>
        <v>-1.6132585635855214E-2</v>
      </c>
      <c r="X30" s="70">
        <f t="shared" si="10"/>
        <v>0.14262242844418407</v>
      </c>
      <c r="Y30" s="19">
        <f t="shared" si="15"/>
        <v>133904.46179159195</v>
      </c>
      <c r="Z30" s="19">
        <f t="shared" si="16"/>
        <v>-24935.017064075721</v>
      </c>
      <c r="AA30" s="19">
        <f t="shared" si="17"/>
        <v>108969.44472751625</v>
      </c>
      <c r="AB30" s="72">
        <f t="shared" si="18"/>
        <v>-9.9999999999997868E-2</v>
      </c>
      <c r="AC30" s="6">
        <f t="shared" si="19"/>
        <v>3.3333333330000001</v>
      </c>
    </row>
    <row r="31" spans="1:29" ht="15" customHeight="1" x14ac:dyDescent="0.25">
      <c r="A31" s="1" t="s">
        <v>64</v>
      </c>
      <c r="B31" s="23">
        <v>42401</v>
      </c>
      <c r="C31" s="67">
        <v>2</v>
      </c>
      <c r="D31" s="1">
        <v>31.9</v>
      </c>
      <c r="E31" s="6">
        <v>0</v>
      </c>
      <c r="F31" s="1">
        <v>0.72</v>
      </c>
      <c r="G31" s="5">
        <v>2273581.64</v>
      </c>
      <c r="H31" s="5">
        <v>1524627.9580000001</v>
      </c>
      <c r="I31" s="5">
        <v>1586886.5566405416</v>
      </c>
      <c r="J31" s="5">
        <v>3981529.8719778294</v>
      </c>
      <c r="K31" s="5">
        <v>1520978.8259684695</v>
      </c>
      <c r="L31" s="1">
        <f t="shared" si="2"/>
        <v>-0.70000000000000284</v>
      </c>
      <c r="M31" s="1">
        <f t="shared" si="3"/>
        <v>0</v>
      </c>
      <c r="N31" s="8">
        <f t="shared" ref="N31:O31" si="50">D$3*D31-D$3*D19</f>
        <v>-77784.266000000294</v>
      </c>
      <c r="O31" s="8">
        <f t="shared" si="50"/>
        <v>0</v>
      </c>
      <c r="P31" s="70">
        <f t="shared" ref="P31:Q31" si="51">N31/$H19</f>
        <v>-4.8569589548915271E-2</v>
      </c>
      <c r="Q31" s="70">
        <f t="shared" si="51"/>
        <v>0</v>
      </c>
      <c r="R31" s="1">
        <f>VLOOKUP(C31,Sheet6!$C$44:$D$55,2,FALSE)</f>
        <v>0.71996082760841851</v>
      </c>
      <c r="S31" s="5">
        <f t="shared" si="6"/>
        <v>-56001.624524273582</v>
      </c>
      <c r="T31" s="5">
        <f t="shared" si="7"/>
        <v>0</v>
      </c>
      <c r="U31" s="5">
        <f t="shared" si="8"/>
        <v>-56001.624524273582</v>
      </c>
      <c r="V31" s="70">
        <f t="shared" ref="V31:W31" si="52">S31/$H19</f>
        <v>-3.496820188823823E-2</v>
      </c>
      <c r="W31" s="70">
        <f t="shared" si="52"/>
        <v>0</v>
      </c>
      <c r="X31" s="70">
        <f t="shared" si="10"/>
        <v>-3.496820188823823E-2</v>
      </c>
      <c r="Y31" s="19">
        <f t="shared" si="15"/>
        <v>-301378.22282326728</v>
      </c>
      <c r="Z31" s="19">
        <f t="shared" si="16"/>
        <v>24935.017064075721</v>
      </c>
      <c r="AA31" s="19">
        <f t="shared" si="17"/>
        <v>-276443.20575919159</v>
      </c>
      <c r="AB31" s="72">
        <f t="shared" si="18"/>
        <v>1.7999999999999972</v>
      </c>
      <c r="AC31" s="6">
        <f t="shared" si="19"/>
        <v>-3.3333333330000001</v>
      </c>
    </row>
    <row r="32" spans="1:29" ht="15" customHeight="1" x14ac:dyDescent="0.25">
      <c r="A32" s="1" t="s">
        <v>64</v>
      </c>
      <c r="B32" s="23">
        <v>42430</v>
      </c>
      <c r="C32" s="67">
        <v>3</v>
      </c>
      <c r="D32" s="1">
        <v>37.5</v>
      </c>
      <c r="E32" s="6">
        <v>0.13666666699999999</v>
      </c>
      <c r="F32" s="1">
        <v>0.97</v>
      </c>
      <c r="G32" s="5">
        <v>3151568.7510000002</v>
      </c>
      <c r="H32" s="5">
        <v>2072103.622</v>
      </c>
      <c r="I32" s="5">
        <v>2143835.2042254037</v>
      </c>
      <c r="J32" s="5">
        <v>4959573.7506931238</v>
      </c>
      <c r="K32" s="5">
        <v>2067089.9815456849</v>
      </c>
      <c r="L32" s="1">
        <f t="shared" si="2"/>
        <v>1.7999999999999972</v>
      </c>
      <c r="M32" s="1">
        <f t="shared" si="3"/>
        <v>-0.73</v>
      </c>
      <c r="N32" s="8">
        <f t="shared" ref="N32:O32" si="53">D$3*D32-D$3*D20</f>
        <v>200016.68399999943</v>
      </c>
      <c r="O32" s="8">
        <f t="shared" si="53"/>
        <v>7743.5634321999987</v>
      </c>
      <c r="P32" s="70">
        <f t="shared" ref="P32:Q32" si="54">N32/$H20</f>
        <v>9.5208255379746129E-2</v>
      </c>
      <c r="Q32" s="70">
        <f t="shared" si="54"/>
        <v>3.685948342200109E-3</v>
      </c>
      <c r="R32" s="1">
        <f>VLOOKUP(C32,Sheet6!$C$44:$D$55,2,FALSE)</f>
        <v>0.95766618368528833</v>
      </c>
      <c r="S32" s="5">
        <f t="shared" si="6"/>
        <v>191549.21443966572</v>
      </c>
      <c r="T32" s="5">
        <f t="shared" si="7"/>
        <v>7415.7488402399258</v>
      </c>
      <c r="U32" s="5">
        <f t="shared" si="8"/>
        <v>198964.96327990564</v>
      </c>
      <c r="V32" s="70">
        <f t="shared" ref="V32:W32" si="55">S32/$H20</f>
        <v>9.1177726584855803E-2</v>
      </c>
      <c r="W32" s="70">
        <f t="shared" si="55"/>
        <v>3.5299080821358936E-3</v>
      </c>
      <c r="X32" s="70">
        <f t="shared" si="10"/>
        <v>9.4707634666991697E-2</v>
      </c>
      <c r="Y32" s="19">
        <f t="shared" si="15"/>
        <v>247550.83896393931</v>
      </c>
      <c r="Z32" s="19">
        <f t="shared" si="16"/>
        <v>7415.7488402399258</v>
      </c>
      <c r="AA32" s="19">
        <f t="shared" si="17"/>
        <v>254966.58780417923</v>
      </c>
      <c r="AB32" s="72">
        <f t="shared" si="18"/>
        <v>5.6000000000000014</v>
      </c>
      <c r="AC32" s="6">
        <f t="shared" si="19"/>
        <v>0.13666666699999999</v>
      </c>
    </row>
    <row r="33" spans="1:29" ht="15" customHeight="1" x14ac:dyDescent="0.25">
      <c r="A33" s="1" t="s">
        <v>64</v>
      </c>
      <c r="B33" s="23">
        <v>42461</v>
      </c>
      <c r="C33" s="67">
        <v>4</v>
      </c>
      <c r="D33" s="1">
        <v>40.4</v>
      </c>
      <c r="E33" s="6">
        <v>0</v>
      </c>
      <c r="F33" s="1">
        <v>1.1499999999999999</v>
      </c>
      <c r="G33" s="5">
        <v>3662827.6320000002</v>
      </c>
      <c r="H33" s="5">
        <v>2362692.5260000001</v>
      </c>
      <c r="I33" s="5">
        <v>2468856.7264355589</v>
      </c>
      <c r="J33" s="5">
        <v>5505438.2239072379</v>
      </c>
      <c r="K33" s="5">
        <v>2397840.4764891639</v>
      </c>
      <c r="L33" s="1">
        <f t="shared" si="2"/>
        <v>0</v>
      </c>
      <c r="M33" s="1">
        <f t="shared" si="3"/>
        <v>-0.76666666699999997</v>
      </c>
      <c r="N33" s="8">
        <f t="shared" ref="N33:O33" si="56">D$3*D33-D$3*D21</f>
        <v>0</v>
      </c>
      <c r="O33" s="8">
        <f t="shared" si="56"/>
        <v>8132.5095442025395</v>
      </c>
      <c r="P33" s="70">
        <f t="shared" ref="P33:Q33" si="57">N33/$H21</f>
        <v>0</v>
      </c>
      <c r="Q33" s="70">
        <f t="shared" si="57"/>
        <v>3.4504110696562361E-3</v>
      </c>
      <c r="R33" s="1">
        <f>VLOOKUP(C33,Sheet6!$C$44:$D$55,2,FALSE)</f>
        <v>1.1303975823179111</v>
      </c>
      <c r="S33" s="5">
        <f t="shared" si="6"/>
        <v>0</v>
      </c>
      <c r="T33" s="5">
        <f t="shared" si="7"/>
        <v>9192.9691269438881</v>
      </c>
      <c r="U33" s="5">
        <f t="shared" si="8"/>
        <v>9192.9691269438881</v>
      </c>
      <c r="V33" s="70">
        <f t="shared" ref="V33:W33" si="58">S33/$H21</f>
        <v>0</v>
      </c>
      <c r="W33" s="70">
        <f t="shared" si="58"/>
        <v>3.9003363311423669E-3</v>
      </c>
      <c r="X33" s="70">
        <f t="shared" si="10"/>
        <v>3.9003363311423669E-3</v>
      </c>
      <c r="Y33" s="19">
        <f t="shared" si="15"/>
        <v>-191549.21443966572</v>
      </c>
      <c r="Z33" s="19">
        <f t="shared" si="16"/>
        <v>1777.2202867039623</v>
      </c>
      <c r="AA33" s="19">
        <f t="shared" si="17"/>
        <v>-189771.99415296176</v>
      </c>
      <c r="AB33" s="72">
        <f t="shared" si="18"/>
        <v>2.8999999999999986</v>
      </c>
      <c r="AC33" s="6">
        <f t="shared" si="19"/>
        <v>-0.13666666699999999</v>
      </c>
    </row>
    <row r="34" spans="1:29" ht="15" customHeight="1" x14ac:dyDescent="0.25">
      <c r="A34" s="1" t="s">
        <v>64</v>
      </c>
      <c r="B34" s="23">
        <v>42491</v>
      </c>
      <c r="C34" s="67">
        <v>5</v>
      </c>
      <c r="D34" s="1">
        <v>44.2</v>
      </c>
      <c r="E34" s="6">
        <v>3.3333333E-2</v>
      </c>
      <c r="F34" s="1">
        <v>1.4</v>
      </c>
      <c r="G34" s="5">
        <v>4313336.7680000002</v>
      </c>
      <c r="H34" s="5">
        <v>2803554.9270000001</v>
      </c>
      <c r="I34" s="5">
        <v>2899943.1747294031</v>
      </c>
      <c r="J34" s="5">
        <v>6218642.2721670903</v>
      </c>
      <c r="K34" s="5">
        <v>2848802.1376361297</v>
      </c>
      <c r="L34" s="1">
        <f t="shared" si="2"/>
        <v>0.10000000000000142</v>
      </c>
      <c r="M34" s="1">
        <f t="shared" si="3"/>
        <v>-0.203333334</v>
      </c>
      <c r="N34" s="8">
        <f t="shared" ref="N34:O34" si="59">D$3*D34-D$3*D22</f>
        <v>11112.037999999709</v>
      </c>
      <c r="O34" s="8">
        <f t="shared" si="59"/>
        <v>2156.8829722050805</v>
      </c>
      <c r="P34" s="70">
        <f t="shared" ref="P34:Q34" si="60">N34/$H22</f>
        <v>3.5033748436421232E-3</v>
      </c>
      <c r="Q34" s="70">
        <f t="shared" si="60"/>
        <v>6.800165321162086E-4</v>
      </c>
      <c r="R34" s="1">
        <f>VLOOKUP(C34,Sheet6!$C$44:$D$55,2,FALSE)</f>
        <v>1.4063699516826551</v>
      </c>
      <c r="S34" s="5">
        <f t="shared" si="6"/>
        <v>15627.636345155419</v>
      </c>
      <c r="T34" s="5">
        <f t="shared" si="7"/>
        <v>3033.3754014052006</v>
      </c>
      <c r="U34" s="5">
        <f t="shared" si="8"/>
        <v>18661.01174656062</v>
      </c>
      <c r="V34" s="70">
        <f t="shared" ref="V34:W34" si="61">S34/$H22</f>
        <v>4.9270411095792025E-3</v>
      </c>
      <c r="W34" s="70">
        <f t="shared" si="61"/>
        <v>9.5635481741567895E-4</v>
      </c>
      <c r="X34" s="70">
        <f t="shared" si="10"/>
        <v>5.8833959269948815E-3</v>
      </c>
      <c r="Y34" s="19">
        <f t="shared" si="15"/>
        <v>15627.636345155419</v>
      </c>
      <c r="Z34" s="19">
        <f t="shared" si="16"/>
        <v>-6159.5937255386871</v>
      </c>
      <c r="AA34" s="19">
        <f t="shared" si="17"/>
        <v>9468.0426196167318</v>
      </c>
      <c r="AB34" s="72">
        <f t="shared" si="18"/>
        <v>3.8000000000000043</v>
      </c>
      <c r="AC34" s="6">
        <f t="shared" si="19"/>
        <v>3.3333333E-2</v>
      </c>
    </row>
    <row r="35" spans="1:29" ht="15" customHeight="1" x14ac:dyDescent="0.25">
      <c r="A35" s="1" t="s">
        <v>64</v>
      </c>
      <c r="B35" s="23">
        <v>42522</v>
      </c>
      <c r="C35" s="67">
        <v>6</v>
      </c>
      <c r="D35" s="1">
        <v>40.700000000000003</v>
      </c>
      <c r="E35" s="6">
        <v>0.63333333300000005</v>
      </c>
      <c r="F35" s="1">
        <v>1.32</v>
      </c>
      <c r="G35" s="5">
        <v>4006826.4419999998</v>
      </c>
      <c r="H35" s="5">
        <v>2614688.8590000002</v>
      </c>
      <c r="I35" s="5">
        <v>2643151.6948496513</v>
      </c>
      <c r="J35" s="5">
        <v>5701640.690563729</v>
      </c>
      <c r="K35" s="5">
        <v>2619820.2593896454</v>
      </c>
      <c r="L35" s="1">
        <f t="shared" si="2"/>
        <v>2.3000000000000043</v>
      </c>
      <c r="M35" s="1">
        <f t="shared" si="3"/>
        <v>0.49666666600000009</v>
      </c>
      <c r="N35" s="8">
        <f t="shared" ref="N35:O35" si="62">D$3*D35-D$3*D23</f>
        <v>255576.87400000077</v>
      </c>
      <c r="O35" s="8">
        <f t="shared" si="62"/>
        <v>-5268.4518257949194</v>
      </c>
      <c r="P35" s="70">
        <f t="shared" ref="P35:Q35" si="63">N35/$H23</f>
        <v>9.4039985711105001E-2</v>
      </c>
      <c r="Q35" s="70">
        <f t="shared" si="63"/>
        <v>-1.9385366393416246E-3</v>
      </c>
      <c r="R35" s="1">
        <f>VLOOKUP(C35,Sheet6!$C$44:$D$55,2,FALSE)</f>
        <v>1.3388889849990284</v>
      </c>
      <c r="S35" s="5">
        <f t="shared" si="6"/>
        <v>342189.0614190856</v>
      </c>
      <c r="T35" s="5">
        <f t="shared" si="7"/>
        <v>-7053.872117554838</v>
      </c>
      <c r="U35" s="5">
        <f t="shared" si="8"/>
        <v>335135.18930153077</v>
      </c>
      <c r="V35" s="70">
        <f t="shared" ref="V35:W35" si="64">S35/$H23</f>
        <v>0.12590910101806452</v>
      </c>
      <c r="W35" s="70">
        <f t="shared" si="64"/>
        <v>-2.5954853534315356E-3</v>
      </c>
      <c r="X35" s="70">
        <f t="shared" si="10"/>
        <v>0.12331361566463298</v>
      </c>
      <c r="Y35" s="19">
        <f t="shared" si="15"/>
        <v>326561.42507393018</v>
      </c>
      <c r="Z35" s="19">
        <f t="shared" si="16"/>
        <v>-10087.247518960039</v>
      </c>
      <c r="AA35" s="19">
        <f t="shared" si="17"/>
        <v>316474.17755497014</v>
      </c>
      <c r="AB35" s="72">
        <f t="shared" si="18"/>
        <v>-3.5</v>
      </c>
      <c r="AC35" s="6">
        <f t="shared" si="19"/>
        <v>0.60000000000000009</v>
      </c>
    </row>
    <row r="36" spans="1:29" ht="15" customHeight="1" x14ac:dyDescent="0.25">
      <c r="A36" s="1" t="s">
        <v>64</v>
      </c>
      <c r="B36" s="23">
        <v>42552</v>
      </c>
      <c r="C36" s="67">
        <v>7</v>
      </c>
      <c r="D36" s="1">
        <v>33.9</v>
      </c>
      <c r="E36" s="6">
        <v>4.9333333330000002</v>
      </c>
      <c r="F36" s="1">
        <v>1</v>
      </c>
      <c r="G36" s="5">
        <v>3119216.702</v>
      </c>
      <c r="H36" s="5">
        <v>1976664.084</v>
      </c>
      <c r="I36" s="5">
        <v>1966362.0424032728</v>
      </c>
      <c r="J36" s="5">
        <v>4511619.3445259714</v>
      </c>
      <c r="K36" s="5">
        <v>1996828.4344287058</v>
      </c>
      <c r="L36" s="1">
        <f t="shared" si="2"/>
        <v>-1</v>
      </c>
      <c r="M36" s="1">
        <f t="shared" si="3"/>
        <v>-5.6666666669999994</v>
      </c>
      <c r="N36" s="8">
        <f t="shared" ref="N36:O36" si="65">D$3*D36-D$3*D24</f>
        <v>-111120.37999999989</v>
      </c>
      <c r="O36" s="8">
        <f t="shared" si="65"/>
        <v>60109.853130202529</v>
      </c>
      <c r="P36" s="70">
        <f t="shared" ref="P36:Q36" si="66">N36/$H24</f>
        <v>-5.2902450429267757E-2</v>
      </c>
      <c r="Q36" s="70">
        <f t="shared" si="66"/>
        <v>2.8617239479662576E-2</v>
      </c>
      <c r="R36" s="1">
        <f>VLOOKUP(C36,Sheet6!$C$44:$D$55,2,FALSE)</f>
        <v>1.0535621782624129</v>
      </c>
      <c r="S36" s="5">
        <f t="shared" si="6"/>
        <v>-117072.22960214695</v>
      </c>
      <c r="T36" s="5">
        <f t="shared" si="7"/>
        <v>63329.467798889898</v>
      </c>
      <c r="U36" s="5">
        <f t="shared" si="8"/>
        <v>-53742.761803257054</v>
      </c>
      <c r="V36" s="70">
        <f t="shared" ref="V36:W36" si="67">S36/$H24</f>
        <v>-5.5736020909678663E-2</v>
      </c>
      <c r="W36" s="70">
        <f t="shared" si="67"/>
        <v>3.0150041162050428E-2</v>
      </c>
      <c r="X36" s="70">
        <f t="shared" si="10"/>
        <v>-2.5585979747628235E-2</v>
      </c>
      <c r="Y36" s="19">
        <f t="shared" si="15"/>
        <v>-459261.29102123255</v>
      </c>
      <c r="Z36" s="19">
        <f t="shared" si="16"/>
        <v>70383.339916444733</v>
      </c>
      <c r="AA36" s="19">
        <f t="shared" si="17"/>
        <v>-388877.95110478782</v>
      </c>
      <c r="AB36" s="72">
        <f t="shared" si="18"/>
        <v>-6.8000000000000043</v>
      </c>
      <c r="AC36" s="6">
        <f t="shared" si="19"/>
        <v>4.3</v>
      </c>
    </row>
    <row r="37" spans="1:29" ht="15" customHeight="1" x14ac:dyDescent="0.25">
      <c r="A37" s="1" t="s">
        <v>64</v>
      </c>
      <c r="B37" s="23">
        <v>42583</v>
      </c>
      <c r="C37" s="67">
        <v>8</v>
      </c>
      <c r="D37" s="1">
        <v>31.8</v>
      </c>
      <c r="E37" s="6">
        <v>12.266666669999999</v>
      </c>
      <c r="F37" s="1">
        <v>0.88</v>
      </c>
      <c r="G37" s="5">
        <v>2512718.6430000002</v>
      </c>
      <c r="H37" s="5">
        <v>1608536.523</v>
      </c>
      <c r="I37" s="5">
        <v>1586000.6404857663</v>
      </c>
      <c r="J37" s="5">
        <v>3975383.5056742672</v>
      </c>
      <c r="K37" s="5">
        <v>1616331.8245627752</v>
      </c>
      <c r="L37" s="1">
        <f t="shared" si="2"/>
        <v>-2.3000000000000007</v>
      </c>
      <c r="M37" s="1">
        <f t="shared" si="3"/>
        <v>11.633333337</v>
      </c>
      <c r="N37" s="8">
        <f t="shared" ref="N37:O37" si="68">D$3*D37-D$3*D25</f>
        <v>-255576.87399999984</v>
      </c>
      <c r="O37" s="8">
        <f t="shared" si="68"/>
        <v>-123401.99263422794</v>
      </c>
      <c r="P37" s="70">
        <f t="shared" ref="P37:Q37" si="69">N37/$H25</f>
        <v>-0.13459677912382478</v>
      </c>
      <c r="Q37" s="70">
        <f t="shared" si="69"/>
        <v>-6.4988316376500641E-2</v>
      </c>
      <c r="R37" s="1">
        <f>VLOOKUP(C37,Sheet6!$C$44:$D$55,2,FALSE)</f>
        <v>0.90405502613260513</v>
      </c>
      <c r="S37" s="5">
        <f t="shared" si="6"/>
        <v>-231055.55750295939</v>
      </c>
      <c r="T37" s="5">
        <f t="shared" si="7"/>
        <v>-111562.19167575249</v>
      </c>
      <c r="U37" s="5">
        <f t="shared" si="8"/>
        <v>-342617.74917871191</v>
      </c>
      <c r="V37" s="70">
        <f t="shared" ref="V37:W37" si="70">S37/$H25</f>
        <v>-0.12168289466815391</v>
      </c>
      <c r="W37" s="70">
        <f t="shared" si="70"/>
        <v>-5.8753014060071301E-2</v>
      </c>
      <c r="X37" s="70">
        <f t="shared" si="10"/>
        <v>-0.18043590872822521</v>
      </c>
      <c r="Y37" s="19">
        <f t="shared" si="15"/>
        <v>-113983.32790081244</v>
      </c>
      <c r="Z37" s="19">
        <f t="shared" si="16"/>
        <v>-174891.65947464239</v>
      </c>
      <c r="AA37" s="19">
        <f t="shared" si="17"/>
        <v>-288874.98737545486</v>
      </c>
      <c r="AB37" s="72">
        <f t="shared" si="18"/>
        <v>-2.0999999999999979</v>
      </c>
      <c r="AC37" s="6">
        <f t="shared" si="19"/>
        <v>7.3333333369999991</v>
      </c>
    </row>
    <row r="38" spans="1:29" ht="15" customHeight="1" x14ac:dyDescent="0.25">
      <c r="A38" s="1" t="s">
        <v>64</v>
      </c>
      <c r="B38" s="23">
        <v>42614</v>
      </c>
      <c r="C38" s="67">
        <v>9</v>
      </c>
      <c r="D38" s="1">
        <v>34.1</v>
      </c>
      <c r="E38" s="6">
        <v>0.96666666700000003</v>
      </c>
      <c r="F38" s="1">
        <v>0.88</v>
      </c>
      <c r="G38" s="5">
        <v>2565597.8539999998</v>
      </c>
      <c r="H38" s="5">
        <v>1703413.703</v>
      </c>
      <c r="I38" s="5">
        <v>1805811.4066410649</v>
      </c>
      <c r="J38" s="5">
        <v>4366149.9361788826</v>
      </c>
      <c r="K38" s="5">
        <v>1698717.0673381428</v>
      </c>
      <c r="L38" s="1">
        <f t="shared" si="2"/>
        <v>-1.3999999999999986</v>
      </c>
      <c r="M38" s="1">
        <f t="shared" si="3"/>
        <v>-1.6333333329999999</v>
      </c>
      <c r="N38" s="8">
        <f t="shared" ref="N38:O38" si="71">D$3*D38-D$3*D26</f>
        <v>-155568.53200000012</v>
      </c>
      <c r="O38" s="8">
        <f t="shared" si="71"/>
        <v>17325.781191797458</v>
      </c>
      <c r="P38" s="70">
        <f t="shared" ref="P38:Q38" si="72">N38/$H26</f>
        <v>-7.9243178440291842E-2</v>
      </c>
      <c r="Q38" s="70">
        <f t="shared" si="72"/>
        <v>8.8253707414238328E-3</v>
      </c>
      <c r="R38" s="1">
        <f>VLOOKUP(C38,Sheet6!$C$44:$D$55,2,FALSE)</f>
        <v>0.88699702670525249</v>
      </c>
      <c r="S38" s="5">
        <f t="shared" si="6"/>
        <v>-137988.82533290103</v>
      </c>
      <c r="T38" s="5">
        <f t="shared" si="7"/>
        <v>15367.916402470131</v>
      </c>
      <c r="U38" s="5">
        <f t="shared" si="8"/>
        <v>-122620.9089304309</v>
      </c>
      <c r="V38" s="70">
        <f t="shared" ref="V38:W38" si="73">S38/$H26</f>
        <v>-7.0288463663212633E-2</v>
      </c>
      <c r="W38" s="70">
        <f t="shared" si="73"/>
        <v>7.8280776072144689E-3</v>
      </c>
      <c r="X38" s="70">
        <f t="shared" si="10"/>
        <v>-6.2460386055998164E-2</v>
      </c>
      <c r="Y38" s="19">
        <f t="shared" si="15"/>
        <v>93066.732170058356</v>
      </c>
      <c r="Z38" s="19">
        <f t="shared" si="16"/>
        <v>126930.10807822262</v>
      </c>
      <c r="AA38" s="19">
        <f t="shared" si="17"/>
        <v>219996.84024828102</v>
      </c>
      <c r="AB38" s="72">
        <f t="shared" si="18"/>
        <v>2.3000000000000007</v>
      </c>
      <c r="AC38" s="6">
        <f t="shared" si="19"/>
        <v>-11.300000002999999</v>
      </c>
    </row>
    <row r="39" spans="1:29" ht="15" customHeight="1" x14ac:dyDescent="0.25">
      <c r="A39" s="1" t="s">
        <v>64</v>
      </c>
      <c r="B39" s="23">
        <v>42644</v>
      </c>
      <c r="C39" s="67">
        <v>10</v>
      </c>
      <c r="D39" s="1">
        <v>33.700000000000003</v>
      </c>
      <c r="E39" s="6">
        <v>3.3666666670000001</v>
      </c>
      <c r="F39" s="1">
        <v>0.98</v>
      </c>
      <c r="G39" s="5">
        <v>2732702.534</v>
      </c>
      <c r="H39" s="5">
        <v>1745775.8929999999</v>
      </c>
      <c r="I39" s="5">
        <v>1854784.0657749753</v>
      </c>
      <c r="J39" s="5">
        <v>4385785.1743812747</v>
      </c>
      <c r="K39" s="5">
        <v>1810160.0852543332</v>
      </c>
      <c r="L39" s="1">
        <f t="shared" si="2"/>
        <v>-4</v>
      </c>
      <c r="M39" s="1">
        <f t="shared" si="3"/>
        <v>3.3666666670000001</v>
      </c>
      <c r="N39" s="8">
        <f t="shared" ref="N39:O39" si="74">D$3*D39-D$3*D27</f>
        <v>-444481.52</v>
      </c>
      <c r="O39" s="8">
        <f t="shared" si="74"/>
        <v>-35712.324508202539</v>
      </c>
      <c r="P39" s="70">
        <f t="shared" ref="P39:Q39" si="75">N39/$H27</f>
        <v>-0.20102975848109703</v>
      </c>
      <c r="Q39" s="70">
        <f t="shared" si="75"/>
        <v>-1.6151942538989064E-2</v>
      </c>
      <c r="R39" s="1">
        <f>VLOOKUP(C39,Sheet6!$C$44:$D$55,2,FALSE)</f>
        <v>0.98906255216425665</v>
      </c>
      <c r="S39" s="5">
        <f t="shared" si="6"/>
        <v>-439620.02656104811</v>
      </c>
      <c r="T39" s="5">
        <f t="shared" si="7"/>
        <v>-35321.722821800933</v>
      </c>
      <c r="U39" s="5">
        <f t="shared" si="8"/>
        <v>-474941.74938284903</v>
      </c>
      <c r="V39" s="70">
        <f t="shared" ref="V39:W39" si="76">S39/$H27</f>
        <v>-0.19883100598427794</v>
      </c>
      <c r="W39" s="70">
        <f t="shared" si="76"/>
        <v>-1.5975281510022945E-2</v>
      </c>
      <c r="X39" s="70">
        <f t="shared" si="10"/>
        <v>-0.21480628749430089</v>
      </c>
      <c r="Y39" s="19">
        <f t="shared" si="15"/>
        <v>-301631.20122814708</v>
      </c>
      <c r="Z39" s="19">
        <f t="shared" si="16"/>
        <v>-50689.639224271064</v>
      </c>
      <c r="AA39" s="19">
        <f t="shared" si="17"/>
        <v>-352320.84045241814</v>
      </c>
      <c r="AB39" s="72">
        <f t="shared" si="18"/>
        <v>-0.39999999999999858</v>
      </c>
      <c r="AC39" s="6">
        <f t="shared" si="19"/>
        <v>2.4</v>
      </c>
    </row>
    <row r="40" spans="1:29" ht="15" customHeight="1" x14ac:dyDescent="0.25">
      <c r="A40" s="1" t="s">
        <v>64</v>
      </c>
      <c r="B40" s="23">
        <v>42675</v>
      </c>
      <c r="C40" s="67">
        <v>11</v>
      </c>
      <c r="D40" s="1">
        <v>33.6</v>
      </c>
      <c r="E40" s="6">
        <v>0</v>
      </c>
      <c r="F40" s="1">
        <v>1.04</v>
      </c>
      <c r="G40" s="5">
        <v>2921047.6140000001</v>
      </c>
      <c r="H40" s="5">
        <v>1992927.0889999999</v>
      </c>
      <c r="I40" s="5">
        <v>1967248.7512172251</v>
      </c>
      <c r="J40" s="5">
        <v>4489635.1395459753</v>
      </c>
      <c r="K40" s="5">
        <v>2033613.3032092471</v>
      </c>
      <c r="L40" s="1">
        <f t="shared" si="2"/>
        <v>-0.69999999999999574</v>
      </c>
      <c r="M40" s="1">
        <f t="shared" si="3"/>
        <v>0</v>
      </c>
      <c r="N40" s="8">
        <f t="shared" ref="N40:O40" si="77">D$3*D40-D$3*D28</f>
        <v>-77784.265999999829</v>
      </c>
      <c r="O40" s="8">
        <f t="shared" si="77"/>
        <v>0</v>
      </c>
      <c r="P40" s="70">
        <f t="shared" ref="P40:Q40" si="78">N40/$H28</f>
        <v>-3.3166398327356267E-2</v>
      </c>
      <c r="Q40" s="70">
        <f t="shared" si="78"/>
        <v>0</v>
      </c>
      <c r="R40" s="1">
        <f>VLOOKUP(C40,Sheet6!$C$44:$D$55,2,FALSE)</f>
        <v>1.0647441489694487</v>
      </c>
      <c r="S40" s="5">
        <f t="shared" si="6"/>
        <v>-82820.342105383039</v>
      </c>
      <c r="T40" s="5">
        <f t="shared" si="7"/>
        <v>0</v>
      </c>
      <c r="U40" s="5">
        <f t="shared" si="8"/>
        <v>-82820.342105383039</v>
      </c>
      <c r="V40" s="70">
        <f t="shared" ref="V40:W40" si="79">S40/$H28</f>
        <v>-3.5313728561442694E-2</v>
      </c>
      <c r="W40" s="70">
        <f t="shared" si="79"/>
        <v>0</v>
      </c>
      <c r="X40" s="70">
        <f t="shared" si="10"/>
        <v>-3.5313728561442694E-2</v>
      </c>
      <c r="Y40" s="19">
        <f t="shared" si="15"/>
        <v>356799.68445566506</v>
      </c>
      <c r="Z40" s="19">
        <f t="shared" si="16"/>
        <v>35321.722821800933</v>
      </c>
      <c r="AA40" s="19">
        <f t="shared" si="17"/>
        <v>392121.40727746597</v>
      </c>
      <c r="AB40" s="72">
        <f t="shared" si="18"/>
        <v>-0.10000000000000142</v>
      </c>
      <c r="AC40" s="6">
        <f t="shared" si="19"/>
        <v>-3.3666666670000001</v>
      </c>
    </row>
    <row r="41" spans="1:29" ht="15" customHeight="1" x14ac:dyDescent="0.25">
      <c r="A41" s="1" t="s">
        <v>64</v>
      </c>
      <c r="B41" s="23">
        <v>42705</v>
      </c>
      <c r="C41" s="67">
        <v>12</v>
      </c>
      <c r="D41" s="1">
        <v>31.3</v>
      </c>
      <c r="E41" s="6">
        <v>0</v>
      </c>
      <c r="F41" s="1">
        <v>0.84</v>
      </c>
      <c r="G41" s="5">
        <v>2488294.656</v>
      </c>
      <c r="H41" s="5">
        <v>1641684.6950000001</v>
      </c>
      <c r="I41" s="5">
        <v>1676065.4487530417</v>
      </c>
      <c r="J41" s="5">
        <v>4026418.8131510373</v>
      </c>
      <c r="K41" s="5">
        <v>1637084.4438593069</v>
      </c>
      <c r="L41" s="1">
        <f t="shared" si="2"/>
        <v>1.1000000000000014</v>
      </c>
      <c r="M41" s="1">
        <f t="shared" si="3"/>
        <v>0</v>
      </c>
      <c r="N41" s="8">
        <f t="shared" ref="N41:O41" si="80">D$3*D41-D$3*D29</f>
        <v>122232.41800000006</v>
      </c>
      <c r="O41" s="8">
        <f t="shared" si="80"/>
        <v>0</v>
      </c>
      <c r="P41" s="70">
        <f t="shared" ref="P41:Q41" si="81">N41/$H29</f>
        <v>6.6808111702863882E-2</v>
      </c>
      <c r="Q41" s="70">
        <f t="shared" si="81"/>
        <v>0</v>
      </c>
      <c r="R41" s="1">
        <f>VLOOKUP(C41,Sheet6!$C$44:$D$55,2,FALSE)</f>
        <v>0.83597128708074342</v>
      </c>
      <c r="S41" s="5">
        <f t="shared" si="6"/>
        <v>102182.79179845148</v>
      </c>
      <c r="T41" s="5">
        <f t="shared" si="7"/>
        <v>0</v>
      </c>
      <c r="U41" s="5">
        <f t="shared" si="8"/>
        <v>102182.79179845148</v>
      </c>
      <c r="V41" s="70">
        <f t="shared" ref="V41:W41" si="82">S41/$H29</f>
        <v>5.5849663127677203E-2</v>
      </c>
      <c r="W41" s="70">
        <f t="shared" si="82"/>
        <v>0</v>
      </c>
      <c r="X41" s="70">
        <f t="shared" si="10"/>
        <v>5.5849663127677203E-2</v>
      </c>
      <c r="Y41" s="19">
        <f t="shared" si="15"/>
        <v>185003.1339038345</v>
      </c>
      <c r="Z41" s="19">
        <f t="shared" si="16"/>
        <v>0</v>
      </c>
      <c r="AA41" s="19">
        <f t="shared" si="17"/>
        <v>185003.1339038345</v>
      </c>
      <c r="AB41" s="72">
        <f t="shared" si="18"/>
        <v>-2.3000000000000007</v>
      </c>
      <c r="AC41" s="6">
        <f t="shared" si="19"/>
        <v>0</v>
      </c>
    </row>
    <row r="42" spans="1:29" ht="15" customHeight="1" x14ac:dyDescent="0.25">
      <c r="A42" s="1" t="s">
        <v>64</v>
      </c>
      <c r="B42" s="23">
        <v>42736</v>
      </c>
      <c r="C42" s="67">
        <v>1</v>
      </c>
      <c r="D42" s="1">
        <v>28.6</v>
      </c>
      <c r="E42" s="6">
        <v>0</v>
      </c>
      <c r="F42" s="1">
        <v>0.73</v>
      </c>
      <c r="G42" s="5">
        <v>2124232.0380000002</v>
      </c>
      <c r="H42" s="5">
        <v>1407049.557</v>
      </c>
      <c r="I42" s="5">
        <v>1426856.0022747912</v>
      </c>
      <c r="J42" s="5">
        <v>3575665.2688711574</v>
      </c>
      <c r="K42" s="5">
        <v>1425811.8234509456</v>
      </c>
      <c r="L42" s="1">
        <f t="shared" si="2"/>
        <v>-1.5</v>
      </c>
      <c r="M42" s="1">
        <f t="shared" si="3"/>
        <v>-3.3333333330000001</v>
      </c>
      <c r="N42" s="8">
        <f t="shared" ref="N42:O42" si="83">D$3*D42-D$3*D30</f>
        <v>-166680.56999999983</v>
      </c>
      <c r="O42" s="8">
        <f t="shared" si="83"/>
        <v>35358.737129797461</v>
      </c>
      <c r="P42" s="70">
        <f t="shared" ref="P42:Q42" si="84">N42/$H30</f>
        <v>-0.10730293418728483</v>
      </c>
      <c r="Q42" s="70">
        <f t="shared" si="84"/>
        <v>2.2762678596456476E-2</v>
      </c>
      <c r="R42" s="1">
        <f>VLOOKUP(C42,Sheet6!$C$44:$D$55,2,FALSE)</f>
        <v>0.71232425039198211</v>
      </c>
      <c r="S42" s="5">
        <f t="shared" si="6"/>
        <v>-118730.61208015819</v>
      </c>
      <c r="T42" s="5">
        <f t="shared" si="7"/>
        <v>25186.885920790122</v>
      </c>
      <c r="U42" s="5">
        <f t="shared" si="8"/>
        <v>-93543.72615936806</v>
      </c>
      <c r="V42" s="70">
        <f t="shared" ref="V42:W42" si="85">S42/$H30</f>
        <v>-7.6434482159817865E-2</v>
      </c>
      <c r="W42" s="70">
        <f t="shared" si="85"/>
        <v>1.6214407968134475E-2</v>
      </c>
      <c r="X42" s="70">
        <f t="shared" si="10"/>
        <v>-6.022007419168339E-2</v>
      </c>
      <c r="Y42" s="19">
        <f t="shared" si="15"/>
        <v>-220913.40387860965</v>
      </c>
      <c r="Z42" s="19">
        <f t="shared" si="16"/>
        <v>25186.885920790122</v>
      </c>
      <c r="AA42" s="19">
        <f t="shared" si="17"/>
        <v>-195726.51795781954</v>
      </c>
      <c r="AB42" s="72">
        <f t="shared" si="18"/>
        <v>-2.6999999999999993</v>
      </c>
      <c r="AC42" s="6">
        <f t="shared" si="19"/>
        <v>0</v>
      </c>
    </row>
    <row r="43" spans="1:29" ht="15" customHeight="1" x14ac:dyDescent="0.25">
      <c r="A43" s="1" t="s">
        <v>64</v>
      </c>
      <c r="B43" s="23">
        <v>42767</v>
      </c>
      <c r="C43" s="67">
        <v>2</v>
      </c>
      <c r="D43" s="1">
        <v>32.5</v>
      </c>
      <c r="E43" s="6">
        <v>0</v>
      </c>
      <c r="F43" s="1">
        <v>0.72</v>
      </c>
      <c r="G43" s="5">
        <v>2350022.7220000001</v>
      </c>
      <c r="H43" s="5">
        <v>1497592.59</v>
      </c>
      <c r="I43" s="5">
        <v>1630637.5647794432</v>
      </c>
      <c r="J43" s="5">
        <v>4070353.4056545217</v>
      </c>
      <c r="K43" s="5">
        <v>1537458.9463781957</v>
      </c>
      <c r="L43" s="1">
        <f t="shared" si="2"/>
        <v>0.60000000000000142</v>
      </c>
      <c r="M43" s="1">
        <f t="shared" si="3"/>
        <v>0</v>
      </c>
      <c r="N43" s="8">
        <f t="shared" ref="N43:O43" si="86">D$3*D43-D$3*D31</f>
        <v>66672.228000000119</v>
      </c>
      <c r="O43" s="8">
        <f t="shared" si="86"/>
        <v>0</v>
      </c>
      <c r="P43" s="70">
        <f t="shared" ref="P43:Q43" si="87">N43/$H31</f>
        <v>4.3730162266905064E-2</v>
      </c>
      <c r="Q43" s="70">
        <f t="shared" si="87"/>
        <v>0</v>
      </c>
      <c r="R43" s="1">
        <f>VLOOKUP(C43,Sheet6!$C$44:$D$55,2,FALSE)</f>
        <v>0.71996082760841851</v>
      </c>
      <c r="S43" s="5">
        <f t="shared" si="6"/>
        <v>48001.392449377257</v>
      </c>
      <c r="T43" s="5">
        <f t="shared" si="7"/>
        <v>0</v>
      </c>
      <c r="U43" s="5">
        <f t="shared" si="8"/>
        <v>48001.392449377257</v>
      </c>
      <c r="V43" s="70">
        <f t="shared" ref="V43:W43" si="88">S43/$H31</f>
        <v>3.1484003817131401E-2</v>
      </c>
      <c r="W43" s="70">
        <f t="shared" si="88"/>
        <v>0</v>
      </c>
      <c r="X43" s="70">
        <f t="shared" si="10"/>
        <v>3.1484003817131401E-2</v>
      </c>
      <c r="Y43" s="19">
        <f t="shared" si="15"/>
        <v>166732.00452953545</v>
      </c>
      <c r="Z43" s="19">
        <f t="shared" si="16"/>
        <v>-25186.885920790122</v>
      </c>
      <c r="AA43" s="19">
        <f t="shared" si="17"/>
        <v>141545.11860874531</v>
      </c>
      <c r="AB43" s="72">
        <f t="shared" si="18"/>
        <v>3.8999999999999986</v>
      </c>
      <c r="AC43" s="6">
        <f t="shared" si="19"/>
        <v>0</v>
      </c>
    </row>
    <row r="44" spans="1:29" ht="15" customHeight="1" x14ac:dyDescent="0.25">
      <c r="A44" s="1" t="s">
        <v>64</v>
      </c>
      <c r="B44" s="23">
        <v>42795</v>
      </c>
      <c r="C44" s="67">
        <v>3</v>
      </c>
      <c r="D44" s="1">
        <v>36.4</v>
      </c>
      <c r="E44" s="6">
        <v>0</v>
      </c>
      <c r="F44" s="1">
        <v>0.97</v>
      </c>
      <c r="G44" s="5">
        <v>3188968.21</v>
      </c>
      <c r="H44" s="5">
        <v>2045441.966</v>
      </c>
      <c r="I44" s="5">
        <v>2116523.2305794125</v>
      </c>
      <c r="J44" s="5">
        <v>4849628.6369867157</v>
      </c>
      <c r="K44" s="5">
        <v>2062097.8791125212</v>
      </c>
      <c r="L44" s="1">
        <f t="shared" si="2"/>
        <v>-1.1000000000000014</v>
      </c>
      <c r="M44" s="1">
        <f t="shared" si="3"/>
        <v>-0.13666666699999999</v>
      </c>
      <c r="N44" s="8">
        <f t="shared" ref="N44:O44" si="89">D$3*D44-D$3*D32</f>
        <v>-122232.41800000006</v>
      </c>
      <c r="O44" s="8">
        <f t="shared" si="89"/>
        <v>1449.7082260025402</v>
      </c>
      <c r="P44" s="70">
        <f t="shared" ref="P44:Q44" si="90">N44/$H32</f>
        <v>-5.8989529626911709E-2</v>
      </c>
      <c r="Q44" s="70">
        <f t="shared" si="90"/>
        <v>6.9963114325492944E-4</v>
      </c>
      <c r="R44" s="1">
        <f>VLOOKUP(C44,Sheet6!$C$44:$D$55,2,FALSE)</f>
        <v>0.95766618368528833</v>
      </c>
      <c r="S44" s="5">
        <f t="shared" si="6"/>
        <v>-117057.85326868501</v>
      </c>
      <c r="T44" s="5">
        <f t="shared" si="7"/>
        <v>1388.3365442530221</v>
      </c>
      <c r="U44" s="5">
        <f t="shared" si="8"/>
        <v>-115669.51672443199</v>
      </c>
      <c r="V44" s="70">
        <f t="shared" ref="V44:W44" si="91">S44/$H32</f>
        <v>-5.6492277715194793E-2</v>
      </c>
      <c r="W44" s="70">
        <f t="shared" si="91"/>
        <v>6.7001308694832355E-4</v>
      </c>
      <c r="X44" s="70">
        <f t="shared" si="10"/>
        <v>-5.5822264628246472E-2</v>
      </c>
      <c r="Y44" s="19">
        <f t="shared" si="15"/>
        <v>-165059.24571806227</v>
      </c>
      <c r="Z44" s="19">
        <f t="shared" si="16"/>
        <v>1388.3365442530221</v>
      </c>
      <c r="AA44" s="19">
        <f t="shared" si="17"/>
        <v>-163670.90917380925</v>
      </c>
      <c r="AB44" s="72">
        <f t="shared" si="18"/>
        <v>3.8999999999999986</v>
      </c>
      <c r="AC44" s="6">
        <f t="shared" si="19"/>
        <v>0</v>
      </c>
    </row>
    <row r="45" spans="1:29" ht="15" customHeight="1" x14ac:dyDescent="0.25">
      <c r="A45" s="1" t="s">
        <v>64</v>
      </c>
      <c r="B45" s="23">
        <v>42826</v>
      </c>
      <c r="C45" s="67">
        <v>4</v>
      </c>
      <c r="D45" s="1">
        <v>40.200000000000003</v>
      </c>
      <c r="E45" s="6">
        <v>0</v>
      </c>
      <c r="F45" s="1">
        <v>1.1499999999999999</v>
      </c>
      <c r="G45" s="5">
        <v>4005507.3730000001</v>
      </c>
      <c r="H45" s="5">
        <v>2569433.0380000002</v>
      </c>
      <c r="I45" s="5">
        <v>2560959.6120457901</v>
      </c>
      <c r="J45" s="5">
        <v>5582516.7116882335</v>
      </c>
      <c r="K45" s="5">
        <v>2600351.9311991259</v>
      </c>
      <c r="L45" s="1">
        <f t="shared" si="2"/>
        <v>-0.19999999999999574</v>
      </c>
      <c r="M45" s="1">
        <f t="shared" si="3"/>
        <v>0</v>
      </c>
      <c r="N45" s="8">
        <f t="shared" ref="N45:O45" si="92">D$3*D45-D$3*D33</f>
        <v>-22224.075999999419</v>
      </c>
      <c r="O45" s="8">
        <f t="shared" si="92"/>
        <v>0</v>
      </c>
      <c r="P45" s="70">
        <f t="shared" ref="P45:Q45" si="93">N45/$H33</f>
        <v>-9.4062497576120983E-3</v>
      </c>
      <c r="Q45" s="70">
        <f t="shared" si="93"/>
        <v>0</v>
      </c>
      <c r="R45" s="1">
        <f>VLOOKUP(C45,Sheet6!$C$44:$D$55,2,FALSE)</f>
        <v>1.1303975823179111</v>
      </c>
      <c r="S45" s="5">
        <f t="shared" si="6"/>
        <v>-25122.041779648855</v>
      </c>
      <c r="T45" s="5">
        <f t="shared" si="7"/>
        <v>0</v>
      </c>
      <c r="U45" s="5">
        <f t="shared" si="8"/>
        <v>-25122.041779648855</v>
      </c>
      <c r="V45" s="70">
        <f t="shared" ref="V45:W45" si="94">S45/$H33</f>
        <v>-1.0632801984683153E-2</v>
      </c>
      <c r="W45" s="70">
        <f t="shared" si="94"/>
        <v>0</v>
      </c>
      <c r="X45" s="70">
        <f t="shared" si="10"/>
        <v>-1.0632801984683153E-2</v>
      </c>
      <c r="Y45" s="19">
        <f t="shared" si="15"/>
        <v>91935.811489036161</v>
      </c>
      <c r="Z45" s="19">
        <f t="shared" si="16"/>
        <v>-1388.3365442530221</v>
      </c>
      <c r="AA45" s="19">
        <f t="shared" si="17"/>
        <v>90547.474944783142</v>
      </c>
      <c r="AB45" s="72">
        <f t="shared" si="18"/>
        <v>3.8000000000000043</v>
      </c>
      <c r="AC45" s="6">
        <f t="shared" si="19"/>
        <v>0</v>
      </c>
    </row>
    <row r="46" spans="1:29" ht="15" customHeight="1" x14ac:dyDescent="0.25">
      <c r="A46" s="1" t="s">
        <v>64</v>
      </c>
      <c r="B46" s="23">
        <v>42856</v>
      </c>
      <c r="C46" s="67">
        <v>5</v>
      </c>
      <c r="D46" s="1">
        <v>42.4</v>
      </c>
      <c r="E46" s="6">
        <v>6.6666666999999999E-2</v>
      </c>
      <c r="F46" s="1">
        <v>1.4</v>
      </c>
      <c r="G46" s="5">
        <v>4706279.8490000004</v>
      </c>
      <c r="H46" s="5">
        <v>3125224.4330000002</v>
      </c>
      <c r="I46" s="5">
        <v>2948658.7934348015</v>
      </c>
      <c r="J46" s="5">
        <v>6132140.2195000611</v>
      </c>
      <c r="K46" s="5">
        <v>3009210.353379616</v>
      </c>
      <c r="L46" s="1">
        <f t="shared" si="2"/>
        <v>-1.8000000000000043</v>
      </c>
      <c r="M46" s="1">
        <f t="shared" si="3"/>
        <v>3.3333333999999999E-2</v>
      </c>
      <c r="N46" s="8">
        <f t="shared" ref="N46:O46" si="95">D$3*D46-D$3*D34</f>
        <v>-200016.68400000036</v>
      </c>
      <c r="O46" s="8">
        <f t="shared" si="95"/>
        <v>-353.5873784050807</v>
      </c>
      <c r="P46" s="70">
        <f t="shared" ref="P46:Q46" si="96">N46/$H34</f>
        <v>-7.1343950522857136E-2</v>
      </c>
      <c r="Q46" s="70">
        <f t="shared" si="96"/>
        <v>-1.2612108113160597E-4</v>
      </c>
      <c r="R46" s="1">
        <f>VLOOKUP(C46,Sheet6!$C$44:$D$55,2,FALSE)</f>
        <v>1.4063699516826551</v>
      </c>
      <c r="S46" s="5">
        <f t="shared" si="6"/>
        <v>-281297.45421280537</v>
      </c>
      <c r="T46" s="5">
        <f t="shared" si="7"/>
        <v>-497.27466428315</v>
      </c>
      <c r="U46" s="5">
        <f t="shared" si="8"/>
        <v>-281794.72887708852</v>
      </c>
      <c r="V46" s="70">
        <f t="shared" ref="V46:W46" si="97">S46/$H34</f>
        <v>-0.10033598824968032</v>
      </c>
      <c r="W46" s="70">
        <f t="shared" si="97"/>
        <v>-1.7737289877722091E-4</v>
      </c>
      <c r="X46" s="70">
        <f t="shared" si="10"/>
        <v>-0.10051336114845753</v>
      </c>
      <c r="Y46" s="19">
        <f t="shared" si="15"/>
        <v>-256175.41243315651</v>
      </c>
      <c r="Z46" s="19">
        <f t="shared" si="16"/>
        <v>-497.27466428315</v>
      </c>
      <c r="AA46" s="19">
        <f t="shared" si="17"/>
        <v>-256672.68709743966</v>
      </c>
      <c r="AB46" s="72">
        <f t="shared" si="18"/>
        <v>2.1999999999999957</v>
      </c>
      <c r="AC46" s="6">
        <f t="shared" si="19"/>
        <v>6.6666666999999999E-2</v>
      </c>
    </row>
    <row r="47" spans="1:29" ht="15" customHeight="1" x14ac:dyDescent="0.25">
      <c r="A47" s="1" t="s">
        <v>64</v>
      </c>
      <c r="B47" s="23">
        <v>42887</v>
      </c>
      <c r="C47" s="67">
        <v>6</v>
      </c>
      <c r="D47" s="1">
        <v>39.1</v>
      </c>
      <c r="E47" s="6">
        <v>0.366666667</v>
      </c>
      <c r="F47" s="1">
        <v>1.32</v>
      </c>
      <c r="G47" s="5">
        <v>4231507.3859999999</v>
      </c>
      <c r="H47" s="5">
        <v>2718787.4980000001</v>
      </c>
      <c r="I47" s="5">
        <v>2653489.9785245983</v>
      </c>
      <c r="J47" s="5">
        <v>5591785.5256665265</v>
      </c>
      <c r="K47" s="5">
        <v>2685722.2964198766</v>
      </c>
      <c r="L47" s="1">
        <f t="shared" si="2"/>
        <v>-1.6000000000000014</v>
      </c>
      <c r="M47" s="1">
        <f t="shared" si="3"/>
        <v>-0.26666666600000005</v>
      </c>
      <c r="N47" s="8">
        <f t="shared" ref="N47:O47" si="98">D$3*D47-D$3*D35</f>
        <v>-177792.60800000094</v>
      </c>
      <c r="O47" s="8">
        <f t="shared" si="98"/>
        <v>2828.6989635949194</v>
      </c>
      <c r="P47" s="70">
        <f t="shared" ref="P47:Q47" si="99">N47/$H35</f>
        <v>-6.7997615619932131E-2</v>
      </c>
      <c r="Q47" s="70">
        <f t="shared" si="99"/>
        <v>1.0818491668170293E-3</v>
      </c>
      <c r="R47" s="1">
        <f>VLOOKUP(C47,Sheet6!$C$44:$D$55,2,FALSE)</f>
        <v>1.3388889849990284</v>
      </c>
      <c r="S47" s="5">
        <f t="shared" si="6"/>
        <v>-238044.5644654514</v>
      </c>
      <c r="T47" s="5">
        <f t="shared" si="7"/>
        <v>3787.3138842354051</v>
      </c>
      <c r="U47" s="5">
        <f t="shared" si="8"/>
        <v>-234257.25058121601</v>
      </c>
      <c r="V47" s="70">
        <f t="shared" ref="V47:W47" si="100">S47/$H35</f>
        <v>-9.1041258559725016E-2</v>
      </c>
      <c r="W47" s="70">
        <f t="shared" si="100"/>
        <v>1.4484759328816971E-3</v>
      </c>
      <c r="X47" s="70">
        <f t="shared" si="10"/>
        <v>-8.9592782626843323E-2</v>
      </c>
      <c r="Y47" s="19">
        <f t="shared" si="15"/>
        <v>43252.889747353969</v>
      </c>
      <c r="Z47" s="19">
        <f t="shared" si="16"/>
        <v>4284.5885485185554</v>
      </c>
      <c r="AA47" s="19">
        <f t="shared" si="17"/>
        <v>47537.478295872512</v>
      </c>
      <c r="AB47" s="72">
        <f t="shared" si="18"/>
        <v>-3.2999999999999972</v>
      </c>
      <c r="AC47" s="6">
        <f t="shared" si="19"/>
        <v>0.3</v>
      </c>
    </row>
    <row r="48" spans="1:29" ht="15" customHeight="1" x14ac:dyDescent="0.25">
      <c r="A48" s="1" t="s">
        <v>64</v>
      </c>
      <c r="B48" s="23">
        <v>42917</v>
      </c>
      <c r="C48" s="67">
        <v>7</v>
      </c>
      <c r="D48" s="1">
        <v>31.5</v>
      </c>
      <c r="E48" s="6">
        <v>13.2</v>
      </c>
      <c r="F48" s="1">
        <v>1</v>
      </c>
      <c r="G48" s="5">
        <v>3333766.8530000001</v>
      </c>
      <c r="H48" s="5">
        <v>2150589.2969999998</v>
      </c>
      <c r="I48" s="5">
        <v>1854446.6553853855</v>
      </c>
      <c r="J48" s="5">
        <v>4219413.7165508447</v>
      </c>
      <c r="K48" s="5">
        <v>2086840.6299116507</v>
      </c>
      <c r="L48" s="1">
        <f t="shared" si="2"/>
        <v>-2.3999999999999986</v>
      </c>
      <c r="M48" s="1">
        <f t="shared" si="3"/>
        <v>8.2666666669999991</v>
      </c>
      <c r="N48" s="8">
        <f t="shared" ref="N48:O48" si="101">D$3*D48-D$3*D36</f>
        <v>-266688.91200000001</v>
      </c>
      <c r="O48" s="8">
        <f t="shared" si="101"/>
        <v>-87689.668094202527</v>
      </c>
      <c r="P48" s="70">
        <f t="shared" ref="P48:Q48" si="102">N48/$H36</f>
        <v>-0.1349186815092655</v>
      </c>
      <c r="Q48" s="70">
        <f t="shared" si="102"/>
        <v>-4.4362453288852556E-2</v>
      </c>
      <c r="R48" s="1">
        <f>VLOOKUP(C48,Sheet6!$C$44:$D$55,2,FALSE)</f>
        <v>1.0535621782624129</v>
      </c>
      <c r="S48" s="5">
        <f t="shared" si="6"/>
        <v>-280973.35104515299</v>
      </c>
      <c r="T48" s="5">
        <f t="shared" si="7"/>
        <v>-92386.517728436025</v>
      </c>
      <c r="U48" s="5">
        <f t="shared" si="8"/>
        <v>-373359.86877358903</v>
      </c>
      <c r="V48" s="70">
        <f t="shared" ref="V48:W48" si="103">S48/$H36</f>
        <v>-0.14214521997919449</v>
      </c>
      <c r="W48" s="70">
        <f t="shared" si="103"/>
        <v>-4.673860292006804E-2</v>
      </c>
      <c r="X48" s="70">
        <f t="shared" si="10"/>
        <v>-0.18888382289926253</v>
      </c>
      <c r="Y48" s="19">
        <f t="shared" si="15"/>
        <v>-42928.786579701584</v>
      </c>
      <c r="Z48" s="19">
        <f t="shared" si="16"/>
        <v>-96173.831612671434</v>
      </c>
      <c r="AA48" s="19">
        <f t="shared" si="17"/>
        <v>-139102.61819237302</v>
      </c>
      <c r="AB48" s="72">
        <f t="shared" si="18"/>
        <v>-7.6000000000000014</v>
      </c>
      <c r="AC48" s="6">
        <f t="shared" si="19"/>
        <v>12.833333332999999</v>
      </c>
    </row>
    <row r="49" spans="1:29" ht="15" customHeight="1" x14ac:dyDescent="0.25">
      <c r="A49" s="1" t="s">
        <v>64</v>
      </c>
      <c r="B49" s="23">
        <v>42948</v>
      </c>
      <c r="C49" s="67">
        <v>8</v>
      </c>
      <c r="D49" s="1">
        <v>33.200000000000003</v>
      </c>
      <c r="E49" s="6">
        <v>2.1</v>
      </c>
      <c r="F49" s="1">
        <v>0.88</v>
      </c>
      <c r="G49" s="5">
        <v>2861312.1940000001</v>
      </c>
      <c r="H49" s="5">
        <v>1912744.6669999999</v>
      </c>
      <c r="I49" s="5">
        <v>1845260.5394522566</v>
      </c>
      <c r="J49" s="5">
        <v>4339812.5266703013</v>
      </c>
      <c r="K49" s="5">
        <v>1891217.5676902153</v>
      </c>
      <c r="L49" s="1">
        <f t="shared" si="2"/>
        <v>1.4000000000000021</v>
      </c>
      <c r="M49" s="1">
        <f t="shared" si="3"/>
        <v>-10.16666667</v>
      </c>
      <c r="N49" s="8">
        <f t="shared" ref="N49:O49" si="104">D$3*D49-D$3*D37</f>
        <v>155568.53200000012</v>
      </c>
      <c r="O49" s="8">
        <f t="shared" si="104"/>
        <v>107844.14829202539</v>
      </c>
      <c r="P49" s="70">
        <f t="shared" ref="P49:Q49" si="105">N49/$H37</f>
        <v>9.671432993629335E-2</v>
      </c>
      <c r="Q49" s="70">
        <f t="shared" si="105"/>
        <v>6.7044886298814485E-2</v>
      </c>
      <c r="R49" s="1">
        <f>VLOOKUP(C49,Sheet6!$C$44:$D$55,2,FALSE)</f>
        <v>0.90405502613260513</v>
      </c>
      <c r="S49" s="5">
        <f t="shared" si="6"/>
        <v>140642.51326267113</v>
      </c>
      <c r="T49" s="5">
        <f t="shared" si="7"/>
        <v>97497.044302395559</v>
      </c>
      <c r="U49" s="5">
        <f t="shared" si="8"/>
        <v>238139.55756506667</v>
      </c>
      <c r="V49" s="70">
        <f t="shared" ref="V49:W49" si="106">S49/$H37</f>
        <v>8.7435076077953075E-2</v>
      </c>
      <c r="W49" s="70">
        <f t="shared" si="106"/>
        <v>6.0612266434932269E-2</v>
      </c>
      <c r="X49" s="70">
        <f t="shared" si="10"/>
        <v>0.14804734251288534</v>
      </c>
      <c r="Y49" s="19">
        <f t="shared" si="15"/>
        <v>421615.86430782411</v>
      </c>
      <c r="Z49" s="19">
        <f t="shared" si="16"/>
        <v>189883.56203083158</v>
      </c>
      <c r="AA49" s="19">
        <f t="shared" si="17"/>
        <v>611499.42633865564</v>
      </c>
      <c r="AB49" s="72">
        <f t="shared" si="18"/>
        <v>1.7000000000000028</v>
      </c>
      <c r="AC49" s="6">
        <f t="shared" si="19"/>
        <v>-11.1</v>
      </c>
    </row>
    <row r="50" spans="1:29" ht="15" customHeight="1" x14ac:dyDescent="0.25">
      <c r="A50" s="1" t="s">
        <v>64</v>
      </c>
      <c r="B50" s="23">
        <v>42979</v>
      </c>
      <c r="C50" s="67">
        <v>9</v>
      </c>
      <c r="D50" s="1">
        <v>34.4</v>
      </c>
      <c r="E50" s="6">
        <v>0</v>
      </c>
      <c r="F50" s="1">
        <v>0.88</v>
      </c>
      <c r="G50" s="5">
        <v>2801478.3689999999</v>
      </c>
      <c r="H50" s="5">
        <v>1850219.558</v>
      </c>
      <c r="I50" s="5">
        <v>1895219.4534520009</v>
      </c>
      <c r="J50" s="5">
        <v>4478094.1084015518</v>
      </c>
      <c r="K50" s="5">
        <v>1849929.3316278961</v>
      </c>
      <c r="L50" s="1">
        <f t="shared" si="2"/>
        <v>0.29999999999999716</v>
      </c>
      <c r="M50" s="1">
        <f t="shared" si="3"/>
        <v>-0.96666666700000003</v>
      </c>
      <c r="N50" s="8">
        <f t="shared" ref="N50:O50" si="107">D$3*D50-D$3*D38</f>
        <v>33336.11400000006</v>
      </c>
      <c r="O50" s="8">
        <f t="shared" si="107"/>
        <v>10254.03377220254</v>
      </c>
      <c r="P50" s="70">
        <f t="shared" ref="P50:Q50" si="108">N50/$H38</f>
        <v>1.9570180714931152E-2</v>
      </c>
      <c r="Q50" s="70">
        <f t="shared" si="108"/>
        <v>6.0196966562752491E-3</v>
      </c>
      <c r="R50" s="1">
        <f>VLOOKUP(C50,Sheet6!$C$44:$D$55,2,FALSE)</f>
        <v>0.88699702670525249</v>
      </c>
      <c r="S50" s="5">
        <f t="shared" si="6"/>
        <v>29569.033999907395</v>
      </c>
      <c r="T50" s="5">
        <f t="shared" si="7"/>
        <v>9095.2974676788963</v>
      </c>
      <c r="U50" s="5">
        <f t="shared" si="8"/>
        <v>38664.331467586293</v>
      </c>
      <c r="V50" s="70">
        <f t="shared" ref="V50:W50" si="109">S50/$H38</f>
        <v>1.7358692106228403E-2</v>
      </c>
      <c r="W50" s="70">
        <f t="shared" si="109"/>
        <v>5.3394530357836955E-3</v>
      </c>
      <c r="X50" s="70">
        <f t="shared" si="10"/>
        <v>2.2698145142012099E-2</v>
      </c>
      <c r="Y50" s="19">
        <f t="shared" si="15"/>
        <v>-111073.47926276374</v>
      </c>
      <c r="Z50" s="19">
        <f t="shared" si="16"/>
        <v>-88401.746834716658</v>
      </c>
      <c r="AA50" s="19">
        <f t="shared" si="17"/>
        <v>-199475.22609748039</v>
      </c>
      <c r="AB50" s="72">
        <f t="shared" si="18"/>
        <v>1.1999999999999957</v>
      </c>
      <c r="AC50" s="6">
        <f t="shared" si="19"/>
        <v>-2.1</v>
      </c>
    </row>
    <row r="51" spans="1:29" ht="15" customHeight="1" x14ac:dyDescent="0.25">
      <c r="A51" s="1" t="s">
        <v>64</v>
      </c>
      <c r="B51" s="23">
        <v>43009</v>
      </c>
      <c r="C51" s="67">
        <v>10</v>
      </c>
      <c r="D51" s="1">
        <v>37.200000000000003</v>
      </c>
      <c r="E51" s="6">
        <v>0</v>
      </c>
      <c r="F51" s="1">
        <v>0.98</v>
      </c>
      <c r="G51" s="5">
        <v>3292717.5639999998</v>
      </c>
      <c r="H51" s="5">
        <v>2133192.7409999999</v>
      </c>
      <c r="I51" s="5">
        <v>2178777.3761876989</v>
      </c>
      <c r="J51" s="5">
        <v>4972701.6803505076</v>
      </c>
      <c r="K51" s="5">
        <v>2129090.3245801204</v>
      </c>
      <c r="L51" s="1">
        <f t="shared" si="2"/>
        <v>3.5</v>
      </c>
      <c r="M51" s="1">
        <f t="shared" si="3"/>
        <v>-3.3666666670000001</v>
      </c>
      <c r="N51" s="8">
        <f t="shared" ref="N51:O51" si="110">D$3*D51-D$3*D39</f>
        <v>388921.33000000007</v>
      </c>
      <c r="O51" s="8">
        <f t="shared" si="110"/>
        <v>35712.324508202539</v>
      </c>
      <c r="P51" s="70">
        <f t="shared" ref="P51:Q51" si="111">N51/$H39</f>
        <v>0.22277849726270685</v>
      </c>
      <c r="Q51" s="70">
        <f t="shared" si="111"/>
        <v>2.0456419779536123E-2</v>
      </c>
      <c r="R51" s="1">
        <f>VLOOKUP(C51,Sheet6!$C$44:$D$55,2,FALSE)</f>
        <v>0.98906255216425665</v>
      </c>
      <c r="S51" s="5">
        <f t="shared" si="6"/>
        <v>384667.52324091713</v>
      </c>
      <c r="T51" s="5">
        <f t="shared" si="7"/>
        <v>35321.722821800933</v>
      </c>
      <c r="U51" s="5">
        <f t="shared" si="8"/>
        <v>419989.24606271804</v>
      </c>
      <c r="V51" s="70">
        <f t="shared" ref="V51:W51" si="112">S51/$H39</f>
        <v>0.22034186906997069</v>
      </c>
      <c r="W51" s="70">
        <f t="shared" si="112"/>
        <v>2.0232678755291379E-2</v>
      </c>
      <c r="X51" s="70">
        <f t="shared" si="10"/>
        <v>0.24057454782526208</v>
      </c>
      <c r="Y51" s="19">
        <f t="shared" si="15"/>
        <v>355098.48924100975</v>
      </c>
      <c r="Z51" s="19">
        <f t="shared" si="16"/>
        <v>26226.425354122039</v>
      </c>
      <c r="AA51" s="19">
        <f t="shared" si="17"/>
        <v>381324.91459513176</v>
      </c>
      <c r="AB51" s="72">
        <f t="shared" si="18"/>
        <v>2.8000000000000043</v>
      </c>
      <c r="AC51" s="6">
        <f t="shared" si="19"/>
        <v>0</v>
      </c>
    </row>
    <row r="52" spans="1:29" ht="15" customHeight="1" x14ac:dyDescent="0.25">
      <c r="A52" s="1" t="s">
        <v>64</v>
      </c>
      <c r="B52" s="23">
        <v>43040</v>
      </c>
      <c r="C52" s="67">
        <v>11</v>
      </c>
      <c r="D52" s="1">
        <v>32.4</v>
      </c>
      <c r="E52" s="6">
        <v>0</v>
      </c>
      <c r="F52" s="1">
        <v>1.04</v>
      </c>
      <c r="G52" s="5">
        <v>3241414.0989999999</v>
      </c>
      <c r="H52" s="5">
        <v>2203580.5419999999</v>
      </c>
      <c r="I52" s="5">
        <v>2016886.169079222</v>
      </c>
      <c r="J52" s="5">
        <v>4449127.3182631955</v>
      </c>
      <c r="K52" s="5">
        <v>2148729.9077755953</v>
      </c>
      <c r="L52" s="1">
        <f t="shared" si="2"/>
        <v>-1.2000000000000028</v>
      </c>
      <c r="M52" s="1">
        <f t="shared" si="3"/>
        <v>0</v>
      </c>
      <c r="N52" s="8">
        <f t="shared" ref="N52:O52" si="113">D$3*D52-D$3*D40</f>
        <v>-133344.45600000024</v>
      </c>
      <c r="O52" s="8">
        <f t="shared" si="113"/>
        <v>0</v>
      </c>
      <c r="P52" s="70">
        <f t="shared" ref="P52:Q52" si="114">N52/$H40</f>
        <v>-6.690884816408868E-2</v>
      </c>
      <c r="Q52" s="70">
        <f t="shared" si="114"/>
        <v>0</v>
      </c>
      <c r="R52" s="1">
        <f>VLOOKUP(C52,Sheet6!$C$44:$D$55,2,FALSE)</f>
        <v>1.0647441489694487</v>
      </c>
      <c r="S52" s="5">
        <f t="shared" si="6"/>
        <v>-141977.72932351436</v>
      </c>
      <c r="T52" s="5">
        <f t="shared" si="7"/>
        <v>0</v>
      </c>
      <c r="U52" s="5">
        <f t="shared" si="8"/>
        <v>-141977.72932351436</v>
      </c>
      <c r="V52" s="70">
        <f t="shared" ref="V52:W52" si="115">S52/$H40</f>
        <v>-7.1240804596998664E-2</v>
      </c>
      <c r="W52" s="70">
        <f t="shared" si="115"/>
        <v>0</v>
      </c>
      <c r="X52" s="70">
        <f t="shared" si="10"/>
        <v>-7.1240804596998664E-2</v>
      </c>
      <c r="Y52" s="19">
        <f t="shared" si="15"/>
        <v>-526645.25256443152</v>
      </c>
      <c r="Z52" s="19">
        <f t="shared" si="16"/>
        <v>-35321.722821800933</v>
      </c>
      <c r="AA52" s="19">
        <f t="shared" si="17"/>
        <v>-561966.97538623237</v>
      </c>
      <c r="AB52" s="72">
        <f t="shared" si="18"/>
        <v>-4.8000000000000043</v>
      </c>
      <c r="AC52" s="6">
        <f t="shared" si="19"/>
        <v>0</v>
      </c>
    </row>
    <row r="53" spans="1:29" ht="15" customHeight="1" x14ac:dyDescent="0.25">
      <c r="A53" s="1" t="s">
        <v>64</v>
      </c>
      <c r="B53" s="23">
        <v>43070</v>
      </c>
      <c r="C53" s="67">
        <v>12</v>
      </c>
      <c r="D53" s="1">
        <v>27.8</v>
      </c>
      <c r="E53" s="6">
        <v>0.05</v>
      </c>
      <c r="F53" s="1">
        <v>0.84</v>
      </c>
      <c r="G53" s="5">
        <v>2553728.818</v>
      </c>
      <c r="H53" s="5">
        <v>1659464.405</v>
      </c>
      <c r="I53" s="5">
        <v>1568498.6526007971</v>
      </c>
      <c r="J53" s="5">
        <v>3655928.7658039397</v>
      </c>
      <c r="K53" s="5">
        <v>1630522.4797668857</v>
      </c>
      <c r="L53" s="1">
        <f t="shared" si="2"/>
        <v>-3.5</v>
      </c>
      <c r="M53" s="1">
        <f t="shared" si="3"/>
        <v>0.05</v>
      </c>
      <c r="N53" s="8">
        <f t="shared" ref="N53:O53" si="116">D$3*D53-D$3*D41</f>
        <v>-388921.33000000007</v>
      </c>
      <c r="O53" s="8">
        <f t="shared" si="116"/>
        <v>-530.38105699999994</v>
      </c>
      <c r="P53" s="70">
        <f t="shared" ref="P53:Q53" si="117">N53/$H41</f>
        <v>-0.23690379229612057</v>
      </c>
      <c r="Q53" s="70">
        <f t="shared" si="117"/>
        <v>-3.2307120765355003E-4</v>
      </c>
      <c r="R53" s="1">
        <f>VLOOKUP(C53,Sheet6!$C$44:$D$55,2,FALSE)</f>
        <v>0.83597128708074342</v>
      </c>
      <c r="S53" s="5">
        <f t="shared" si="6"/>
        <v>-325127.06481325463</v>
      </c>
      <c r="T53" s="5">
        <f t="shared" si="7"/>
        <v>-443.38333486353508</v>
      </c>
      <c r="U53" s="5">
        <f t="shared" si="8"/>
        <v>-325570.44814811816</v>
      </c>
      <c r="V53" s="70">
        <f t="shared" ref="V53:W53" si="118">S53/$H41</f>
        <v>-0.19804476816009703</v>
      </c>
      <c r="W53" s="70">
        <f t="shared" si="118"/>
        <v>-2.7007825328086832E-4</v>
      </c>
      <c r="X53" s="70">
        <f t="shared" si="10"/>
        <v>-0.1983148464133779</v>
      </c>
      <c r="Y53" s="19">
        <f t="shared" si="15"/>
        <v>-183149.33548974028</v>
      </c>
      <c r="Z53" s="19">
        <f t="shared" si="16"/>
        <v>-443.38333486353508</v>
      </c>
      <c r="AA53" s="19">
        <f t="shared" si="17"/>
        <v>-183592.7188246038</v>
      </c>
      <c r="AB53" s="72">
        <f t="shared" si="18"/>
        <v>-4.5999999999999979</v>
      </c>
      <c r="AC53" s="6">
        <f t="shared" si="19"/>
        <v>0.05</v>
      </c>
    </row>
    <row r="54" spans="1:29" ht="15" customHeight="1" x14ac:dyDescent="0.25">
      <c r="A54" s="1" t="s">
        <v>64</v>
      </c>
      <c r="B54" s="23">
        <v>43101</v>
      </c>
      <c r="C54" s="67">
        <v>1</v>
      </c>
      <c r="D54" s="1">
        <v>29.1</v>
      </c>
      <c r="E54" s="6">
        <v>0</v>
      </c>
      <c r="F54" s="1">
        <v>0.73</v>
      </c>
      <c r="G54" s="5">
        <v>2318771.4530000002</v>
      </c>
      <c r="H54" s="5">
        <v>1523327.2350000001</v>
      </c>
      <c r="I54" s="5">
        <v>1501229.958407653</v>
      </c>
      <c r="J54" s="5">
        <v>3687599.5624940554</v>
      </c>
      <c r="K54" s="5">
        <v>1511737.1844210592</v>
      </c>
      <c r="L54" s="1">
        <f t="shared" si="2"/>
        <v>0.5</v>
      </c>
      <c r="M54" s="1">
        <f t="shared" si="3"/>
        <v>0</v>
      </c>
      <c r="N54" s="8">
        <f t="shared" ref="N54:O54" si="119">D$3*D54-D$3*D42</f>
        <v>55560.189999999944</v>
      </c>
      <c r="O54" s="8">
        <f t="shared" si="119"/>
        <v>0</v>
      </c>
      <c r="P54" s="70">
        <f t="shared" ref="P54:Q54" si="120">N54/$H42</f>
        <v>3.9487017158415509E-2</v>
      </c>
      <c r="Q54" s="70">
        <f t="shared" si="120"/>
        <v>0</v>
      </c>
      <c r="R54" s="1">
        <f>VLOOKUP(C54,Sheet6!$C$44:$D$55,2,FALSE)</f>
        <v>0.71232425039198211</v>
      </c>
      <c r="S54" s="5">
        <f t="shared" si="6"/>
        <v>39576.870693386059</v>
      </c>
      <c r="T54" s="5">
        <f t="shared" si="7"/>
        <v>0</v>
      </c>
      <c r="U54" s="5">
        <f t="shared" si="8"/>
        <v>39576.870693386059</v>
      </c>
      <c r="V54" s="70">
        <f t="shared" ref="V54:W54" si="121">S54/$H42</f>
        <v>2.8127559897583664E-2</v>
      </c>
      <c r="W54" s="70">
        <f t="shared" si="121"/>
        <v>0</v>
      </c>
      <c r="X54" s="70">
        <f t="shared" si="10"/>
        <v>2.8127559897583664E-2</v>
      </c>
      <c r="Y54" s="19">
        <f t="shared" si="15"/>
        <v>364703.9355066407</v>
      </c>
      <c r="Z54" s="19">
        <f t="shared" si="16"/>
        <v>443.38333486353508</v>
      </c>
      <c r="AA54" s="19">
        <f t="shared" si="17"/>
        <v>365147.31884150422</v>
      </c>
      <c r="AB54" s="72">
        <f t="shared" si="18"/>
        <v>1.3000000000000007</v>
      </c>
      <c r="AC54" s="6">
        <f t="shared" si="19"/>
        <v>-0.05</v>
      </c>
    </row>
    <row r="55" spans="1:29" ht="15" customHeight="1" x14ac:dyDescent="0.25">
      <c r="A55" s="1" t="s">
        <v>64</v>
      </c>
      <c r="B55" s="23">
        <v>43132</v>
      </c>
      <c r="C55" s="67">
        <v>2</v>
      </c>
      <c r="D55" s="1">
        <v>32.799999999999997</v>
      </c>
      <c r="E55" s="6">
        <v>0</v>
      </c>
      <c r="F55" s="1">
        <v>0.72</v>
      </c>
      <c r="G55" s="5">
        <v>2319156.2659999998</v>
      </c>
      <c r="H55" s="5">
        <v>1502284.314</v>
      </c>
      <c r="I55" s="5">
        <v>1632492.8285481168</v>
      </c>
      <c r="J55" s="5">
        <v>4094744.786431219</v>
      </c>
      <c r="K55" s="5">
        <v>1541944.7762294002</v>
      </c>
      <c r="L55" s="1">
        <f t="shared" si="2"/>
        <v>0.29999999999999716</v>
      </c>
      <c r="M55" s="1">
        <f t="shared" si="3"/>
        <v>0</v>
      </c>
      <c r="N55" s="8">
        <f t="shared" ref="N55:O55" si="122">D$3*D55-D$3*D43</f>
        <v>33336.113999999594</v>
      </c>
      <c r="O55" s="8">
        <f t="shared" si="122"/>
        <v>0</v>
      </c>
      <c r="P55" s="70">
        <f t="shared" ref="P55:Q55" si="123">N55/$H43</f>
        <v>2.2259801646053547E-2</v>
      </c>
      <c r="Q55" s="70">
        <f t="shared" si="123"/>
        <v>0</v>
      </c>
      <c r="R55" s="1">
        <f>VLOOKUP(C55,Sheet6!$C$44:$D$55,2,FALSE)</f>
        <v>0.71996082760841851</v>
      </c>
      <c r="S55" s="5">
        <f t="shared" si="6"/>
        <v>24000.696224688294</v>
      </c>
      <c r="T55" s="5">
        <f t="shared" si="7"/>
        <v>0</v>
      </c>
      <c r="U55" s="5">
        <f t="shared" si="8"/>
        <v>24000.696224688294</v>
      </c>
      <c r="V55" s="70">
        <f t="shared" ref="V55:W55" si="124">S55/$H43</f>
        <v>1.6026185215491946E-2</v>
      </c>
      <c r="W55" s="70">
        <f t="shared" si="124"/>
        <v>0</v>
      </c>
      <c r="X55" s="70">
        <f t="shared" si="10"/>
        <v>1.6026185215491946E-2</v>
      </c>
      <c r="Y55" s="19">
        <f t="shared" si="15"/>
        <v>-15576.174468697765</v>
      </c>
      <c r="Z55" s="19">
        <f t="shared" si="16"/>
        <v>0</v>
      </c>
      <c r="AA55" s="19">
        <f t="shared" si="17"/>
        <v>-15576.174468697765</v>
      </c>
      <c r="AB55" s="72">
        <f t="shared" si="18"/>
        <v>3.6999999999999957</v>
      </c>
      <c r="AC55" s="6">
        <f t="shared" si="19"/>
        <v>0</v>
      </c>
    </row>
    <row r="56" spans="1:29" ht="15" customHeight="1" x14ac:dyDescent="0.25">
      <c r="A56" s="1" t="s">
        <v>64</v>
      </c>
      <c r="B56" s="23">
        <v>43160</v>
      </c>
      <c r="C56" s="67">
        <v>3</v>
      </c>
      <c r="D56" s="1">
        <v>38.1</v>
      </c>
      <c r="E56" s="6">
        <v>0</v>
      </c>
      <c r="F56" s="1">
        <v>0.97</v>
      </c>
      <c r="G56" s="5">
        <v>3226969.36</v>
      </c>
      <c r="H56" s="5">
        <v>2042712.62</v>
      </c>
      <c r="I56" s="5">
        <v>2188734.409157028</v>
      </c>
      <c r="J56" s="5">
        <v>5049545.3284468744</v>
      </c>
      <c r="K56" s="5">
        <v>2085661.3337093305</v>
      </c>
      <c r="L56" s="1">
        <f t="shared" si="2"/>
        <v>1.7000000000000028</v>
      </c>
      <c r="M56" s="1">
        <f t="shared" si="3"/>
        <v>0</v>
      </c>
      <c r="N56" s="8">
        <f t="shared" ref="N56:O56" si="125">D$3*D56-D$3*D44</f>
        <v>188904.64600000018</v>
      </c>
      <c r="O56" s="8">
        <f t="shared" si="125"/>
        <v>0</v>
      </c>
      <c r="P56" s="70">
        <f t="shared" ref="P56:Q56" si="126">N56/$H44</f>
        <v>9.2353950461579695E-2</v>
      </c>
      <c r="Q56" s="70">
        <f t="shared" si="126"/>
        <v>0</v>
      </c>
      <c r="R56" s="1">
        <f>VLOOKUP(C56,Sheet6!$C$44:$D$55,2,FALSE)</f>
        <v>0.95766618368528833</v>
      </c>
      <c r="S56" s="5">
        <f t="shared" si="6"/>
        <v>180907.59141524055</v>
      </c>
      <c r="T56" s="5">
        <f t="shared" si="7"/>
        <v>0</v>
      </c>
      <c r="U56" s="5">
        <f t="shared" si="8"/>
        <v>180907.59141524055</v>
      </c>
      <c r="V56" s="70">
        <f t="shared" ref="V56:W56" si="127">S56/$H44</f>
        <v>8.8444255286801207E-2</v>
      </c>
      <c r="W56" s="70">
        <f t="shared" si="127"/>
        <v>0</v>
      </c>
      <c r="X56" s="70">
        <f t="shared" si="10"/>
        <v>8.8444255286801207E-2</v>
      </c>
      <c r="Y56" s="19">
        <f t="shared" si="15"/>
        <v>156906.89519055226</v>
      </c>
      <c r="Z56" s="19">
        <f t="shared" si="16"/>
        <v>0</v>
      </c>
      <c r="AA56" s="19">
        <f t="shared" si="17"/>
        <v>156906.89519055226</v>
      </c>
      <c r="AB56" s="72">
        <f t="shared" si="18"/>
        <v>5.3000000000000043</v>
      </c>
      <c r="AC56" s="6">
        <f t="shared" si="19"/>
        <v>0</v>
      </c>
    </row>
    <row r="57" spans="1:29" ht="15" customHeight="1" x14ac:dyDescent="0.25">
      <c r="A57" s="1" t="s">
        <v>64</v>
      </c>
      <c r="B57" s="23">
        <v>43191</v>
      </c>
      <c r="C57" s="67">
        <v>4</v>
      </c>
      <c r="D57" s="1">
        <v>42.3</v>
      </c>
      <c r="E57" s="6">
        <v>0</v>
      </c>
      <c r="F57" s="1">
        <v>1.1499999999999999</v>
      </c>
      <c r="G57" s="5">
        <v>3807928.2689999999</v>
      </c>
      <c r="H57" s="5">
        <v>2324094.4270000001</v>
      </c>
      <c r="I57" s="5">
        <v>2579303.4132812861</v>
      </c>
      <c r="J57" s="5">
        <v>5758614.4656111663</v>
      </c>
      <c r="K57" s="5">
        <v>2468887.1318016788</v>
      </c>
      <c r="L57" s="1">
        <f t="shared" si="2"/>
        <v>2.0999999999999943</v>
      </c>
      <c r="M57" s="1">
        <f t="shared" si="3"/>
        <v>0</v>
      </c>
      <c r="N57" s="8">
        <f t="shared" ref="N57:O57" si="128">D$3*D57-D$3*D45</f>
        <v>233352.79799999949</v>
      </c>
      <c r="O57" s="8">
        <f t="shared" si="128"/>
        <v>0</v>
      </c>
      <c r="P57" s="70">
        <f t="shared" ref="P57:Q57" si="129">N57/$H45</f>
        <v>9.0818789417309378E-2</v>
      </c>
      <c r="Q57" s="70">
        <f t="shared" si="129"/>
        <v>0</v>
      </c>
      <c r="R57" s="1">
        <f>VLOOKUP(C57,Sheet6!$C$44:$D$55,2,FALSE)</f>
        <v>1.1303975823179111</v>
      </c>
      <c r="S57" s="5">
        <f t="shared" si="6"/>
        <v>263781.43868631928</v>
      </c>
      <c r="T57" s="5">
        <f t="shared" si="7"/>
        <v>0</v>
      </c>
      <c r="U57" s="5">
        <f t="shared" si="8"/>
        <v>263781.43868631928</v>
      </c>
      <c r="V57" s="70">
        <f t="shared" ref="V57:W57" si="130">S57/$H45</f>
        <v>0.10266133998636599</v>
      </c>
      <c r="W57" s="70">
        <f t="shared" si="130"/>
        <v>0</v>
      </c>
      <c r="X57" s="70">
        <f t="shared" si="10"/>
        <v>0.10266133998636599</v>
      </c>
      <c r="Y57" s="19">
        <f t="shared" si="15"/>
        <v>82873.847271078732</v>
      </c>
      <c r="Z57" s="19">
        <f t="shared" si="16"/>
        <v>0</v>
      </c>
      <c r="AA57" s="19">
        <f t="shared" si="17"/>
        <v>82873.847271078732</v>
      </c>
      <c r="AB57" s="72">
        <f t="shared" si="18"/>
        <v>4.1999999999999957</v>
      </c>
      <c r="AC57" s="6">
        <f t="shared" si="19"/>
        <v>0</v>
      </c>
    </row>
    <row r="58" spans="1:29" ht="15" customHeight="1" x14ac:dyDescent="0.25">
      <c r="A58" s="1" t="s">
        <v>64</v>
      </c>
      <c r="B58" s="23">
        <v>43221</v>
      </c>
      <c r="C58" s="67">
        <v>5</v>
      </c>
      <c r="D58" s="1">
        <v>45</v>
      </c>
      <c r="E58" s="6">
        <v>0</v>
      </c>
      <c r="F58" s="1">
        <v>1.4</v>
      </c>
      <c r="G58" s="5">
        <v>4761689.6660000002</v>
      </c>
      <c r="H58" s="5">
        <v>2889123.338</v>
      </c>
      <c r="I58" s="5">
        <v>3059021.4013262037</v>
      </c>
      <c r="J58" s="5">
        <v>6437817.2607217627</v>
      </c>
      <c r="K58" s="5">
        <v>2987411.288286401</v>
      </c>
      <c r="L58" s="1">
        <f t="shared" si="2"/>
        <v>2.6000000000000014</v>
      </c>
      <c r="M58" s="1">
        <f t="shared" si="3"/>
        <v>-6.6666666999999999E-2</v>
      </c>
      <c r="N58" s="8">
        <f t="shared" ref="N58:O58" si="131">D$3*D58-D$3*D46</f>
        <v>288912.98800000083</v>
      </c>
      <c r="O58" s="8">
        <f t="shared" si="131"/>
        <v>707.17474620254029</v>
      </c>
      <c r="P58" s="70">
        <f t="shared" ref="P58:Q58" si="132">N58/$H46</f>
        <v>9.2445516856101195E-2</v>
      </c>
      <c r="Q58" s="70">
        <f t="shared" si="132"/>
        <v>2.2627966770492102E-4</v>
      </c>
      <c r="R58" s="1">
        <f>VLOOKUP(C58,Sheet6!$C$44:$D$55,2,FALSE)</f>
        <v>1.4063699516826551</v>
      </c>
      <c r="S58" s="5">
        <f t="shared" si="6"/>
        <v>406318.5449740527</v>
      </c>
      <c r="T58" s="5">
        <f t="shared" si="7"/>
        <v>994.54931364806043</v>
      </c>
      <c r="U58" s="5">
        <f t="shared" si="8"/>
        <v>407313.09428770078</v>
      </c>
      <c r="V58" s="70">
        <f t="shared" ref="V58:W58" si="133">S58/$H46</f>
        <v>0.13001259707419313</v>
      </c>
      <c r="W58" s="70">
        <f t="shared" si="133"/>
        <v>3.1823292533693701E-4</v>
      </c>
      <c r="X58" s="70">
        <f t="shared" si="10"/>
        <v>0.13033082999953008</v>
      </c>
      <c r="Y58" s="19">
        <f t="shared" si="15"/>
        <v>142537.10628773342</v>
      </c>
      <c r="Z58" s="19">
        <f t="shared" si="16"/>
        <v>994.54931364806043</v>
      </c>
      <c r="AA58" s="19">
        <f t="shared" si="17"/>
        <v>143531.6556013815</v>
      </c>
      <c r="AB58" s="72">
        <f t="shared" si="18"/>
        <v>2.7000000000000028</v>
      </c>
      <c r="AC58" s="6">
        <f t="shared" si="19"/>
        <v>0</v>
      </c>
    </row>
    <row r="59" spans="1:29" ht="15" customHeight="1" x14ac:dyDescent="0.25">
      <c r="A59" s="1" t="s">
        <v>64</v>
      </c>
      <c r="B59" s="23">
        <v>43252</v>
      </c>
      <c r="C59" s="67">
        <v>6</v>
      </c>
      <c r="D59" s="1">
        <v>41.6</v>
      </c>
      <c r="E59" s="6">
        <v>2.5333333E-2</v>
      </c>
      <c r="F59" s="1">
        <v>1.32</v>
      </c>
      <c r="G59" s="5">
        <v>4835646.8490000004</v>
      </c>
      <c r="H59" s="5">
        <v>2970396.2949999999</v>
      </c>
      <c r="I59" s="5">
        <v>2922178.7471340979</v>
      </c>
      <c r="J59" s="5">
        <v>6048276.7386395205</v>
      </c>
      <c r="K59" s="5">
        <v>2957991.5798089588</v>
      </c>
      <c r="L59" s="1">
        <f t="shared" si="2"/>
        <v>2.5</v>
      </c>
      <c r="M59" s="1">
        <f t="shared" si="3"/>
        <v>-0.34133333399999999</v>
      </c>
      <c r="N59" s="8">
        <f t="shared" ref="N59:O59" si="134">D$3*D59-D$3*D47</f>
        <v>277800.95000000019</v>
      </c>
      <c r="O59" s="8">
        <f t="shared" si="134"/>
        <v>3620.7346895250803</v>
      </c>
      <c r="P59" s="70">
        <f t="shared" ref="P59:Q59" si="135">N59/$H47</f>
        <v>0.10217825049010144</v>
      </c>
      <c r="Q59" s="70">
        <f t="shared" si="135"/>
        <v>1.331746115571214E-3</v>
      </c>
      <c r="R59" s="1">
        <f>VLOOKUP(C59,Sheet6!$C$44:$D$55,2,FALSE)</f>
        <v>1.3388889849990284</v>
      </c>
      <c r="S59" s="5">
        <f t="shared" si="6"/>
        <v>371944.63197726611</v>
      </c>
      <c r="T59" s="5">
        <f t="shared" si="7"/>
        <v>4847.7617934090067</v>
      </c>
      <c r="U59" s="5">
        <f t="shared" si="8"/>
        <v>376792.39377067512</v>
      </c>
      <c r="V59" s="70">
        <f t="shared" ref="V59:W59" si="136">S59/$H47</f>
        <v>0.1368053340876684</v>
      </c>
      <c r="W59" s="70">
        <f t="shared" si="136"/>
        <v>1.7830602049535415E-3</v>
      </c>
      <c r="X59" s="70">
        <f t="shared" si="10"/>
        <v>0.13858839429262193</v>
      </c>
      <c r="Y59" s="19">
        <f t="shared" si="15"/>
        <v>-34373.912996786588</v>
      </c>
      <c r="Z59" s="19">
        <f t="shared" si="16"/>
        <v>3853.2124797609463</v>
      </c>
      <c r="AA59" s="19">
        <f t="shared" si="17"/>
        <v>-30520.70051702566</v>
      </c>
      <c r="AB59" s="72">
        <f t="shared" si="18"/>
        <v>-3.3999999999999986</v>
      </c>
      <c r="AC59" s="6">
        <f t="shared" si="19"/>
        <v>2.5333333E-2</v>
      </c>
    </row>
    <row r="60" spans="1:29" ht="15" customHeight="1" x14ac:dyDescent="0.25">
      <c r="A60" s="1" t="s">
        <v>64</v>
      </c>
      <c r="B60" s="23">
        <v>43282</v>
      </c>
      <c r="C60" s="67">
        <v>7</v>
      </c>
      <c r="D60" s="1">
        <v>33.299999999999997</v>
      </c>
      <c r="E60" s="6">
        <v>1.1000000000000001</v>
      </c>
      <c r="F60" s="1">
        <v>1</v>
      </c>
      <c r="G60" s="5">
        <v>3697815.3220000002</v>
      </c>
      <c r="H60" s="5">
        <v>2208918.7059999998</v>
      </c>
      <c r="I60" s="5">
        <v>2153092.9808387407</v>
      </c>
      <c r="J60" s="5">
        <v>4653277.5539959511</v>
      </c>
      <c r="K60" s="5">
        <v>2226563.6418468561</v>
      </c>
      <c r="L60" s="1">
        <f t="shared" si="2"/>
        <v>1.7999999999999972</v>
      </c>
      <c r="M60" s="1">
        <f t="shared" si="3"/>
        <v>-12.1</v>
      </c>
      <c r="N60" s="8">
        <f t="shared" ref="N60:O60" si="137">D$3*D60-D$3*D48</f>
        <v>200016.68399999943</v>
      </c>
      <c r="O60" s="8">
        <f t="shared" si="137"/>
        <v>128352.21579399997</v>
      </c>
      <c r="P60" s="70">
        <f t="shared" ref="P60:Q60" si="138">N60/$H48</f>
        <v>9.3005523778536436E-2</v>
      </c>
      <c r="Q60" s="70">
        <f t="shared" si="138"/>
        <v>5.9682346588931241E-2</v>
      </c>
      <c r="R60" s="1">
        <f>VLOOKUP(C60,Sheet6!$C$44:$D$55,2,FALSE)</f>
        <v>1.0535621782624129</v>
      </c>
      <c r="S60" s="5">
        <f t="shared" si="6"/>
        <v>210730.0132838641</v>
      </c>
      <c r="T60" s="5">
        <f t="shared" si="7"/>
        <v>135227.04005673388</v>
      </c>
      <c r="U60" s="5">
        <f t="shared" si="8"/>
        <v>345957.05334059801</v>
      </c>
      <c r="V60" s="70">
        <f t="shared" ref="V60:W60" si="139">S60/$H48</f>
        <v>9.7987102222551484E-2</v>
      </c>
      <c r="W60" s="70">
        <f t="shared" si="139"/>
        <v>6.2879063076046682E-2</v>
      </c>
      <c r="X60" s="70">
        <f t="shared" si="10"/>
        <v>0.16086616529859815</v>
      </c>
      <c r="Y60" s="19">
        <f t="shared" si="15"/>
        <v>-161214.61869340201</v>
      </c>
      <c r="Z60" s="19">
        <f t="shared" si="16"/>
        <v>130379.27826332487</v>
      </c>
      <c r="AA60" s="19">
        <f t="shared" si="17"/>
        <v>-30835.340430077107</v>
      </c>
      <c r="AB60" s="72">
        <f t="shared" si="18"/>
        <v>-8.3000000000000043</v>
      </c>
      <c r="AC60" s="6">
        <f t="shared" si="19"/>
        <v>1.074666667</v>
      </c>
    </row>
    <row r="61" spans="1:29" ht="15" customHeight="1" x14ac:dyDescent="0.25">
      <c r="A61" s="1" t="s">
        <v>64</v>
      </c>
      <c r="B61" s="23">
        <v>43313</v>
      </c>
      <c r="C61" s="67">
        <v>8</v>
      </c>
      <c r="D61" s="1">
        <v>32.799999999999997</v>
      </c>
      <c r="E61" s="6">
        <v>7.4</v>
      </c>
      <c r="F61" s="1">
        <v>0.88</v>
      </c>
      <c r="G61" s="5">
        <v>3272417.5830000001</v>
      </c>
      <c r="H61" s="5">
        <v>1968991.3430000001</v>
      </c>
      <c r="I61" s="5">
        <v>1893771.7326948096</v>
      </c>
      <c r="J61" s="5">
        <v>4358275.5307702934</v>
      </c>
      <c r="K61" s="5">
        <v>1967177.8635125856</v>
      </c>
      <c r="L61" s="1">
        <f t="shared" si="2"/>
        <v>-0.40000000000000568</v>
      </c>
      <c r="M61" s="1">
        <f t="shared" si="3"/>
        <v>5.3000000000000007</v>
      </c>
      <c r="N61" s="8">
        <f t="shared" ref="N61:O61" si="140">D$3*D61-D$3*D49</f>
        <v>-44448.1520000007</v>
      </c>
      <c r="O61" s="8">
        <f t="shared" si="140"/>
        <v>-56220.392041999992</v>
      </c>
      <c r="P61" s="70">
        <f t="shared" ref="P61:Q61" si="141">N61/$H49</f>
        <v>-2.3237890956828218E-2</v>
      </c>
      <c r="Q61" s="70">
        <f t="shared" si="141"/>
        <v>-2.9392523221710279E-2</v>
      </c>
      <c r="R61" s="1">
        <f>VLOOKUP(C61,Sheet6!$C$44:$D$55,2,FALSE)</f>
        <v>0.90405502613260513</v>
      </c>
      <c r="S61" s="5">
        <f t="shared" si="6"/>
        <v>-40183.57521790664</v>
      </c>
      <c r="T61" s="5">
        <f t="shared" si="7"/>
        <v>-50826.327996715612</v>
      </c>
      <c r="U61" s="5">
        <f t="shared" si="8"/>
        <v>-91009.90321462226</v>
      </c>
      <c r="V61" s="70">
        <f t="shared" ref="V61:W61" si="142">S61/$H49</f>
        <v>-2.1008332116241965E-2</v>
      </c>
      <c r="W61" s="70">
        <f t="shared" si="142"/>
        <v>-2.657245834930649E-2</v>
      </c>
      <c r="X61" s="70">
        <f t="shared" si="10"/>
        <v>-4.7580790465548459E-2</v>
      </c>
      <c r="Y61" s="19">
        <f t="shared" si="15"/>
        <v>-250913.58850177075</v>
      </c>
      <c r="Z61" s="19">
        <f t="shared" si="16"/>
        <v>-186053.36805344949</v>
      </c>
      <c r="AA61" s="19">
        <f t="shared" si="17"/>
        <v>-436966.9565552203</v>
      </c>
      <c r="AB61" s="72">
        <f t="shared" si="18"/>
        <v>-0.5</v>
      </c>
      <c r="AC61" s="6">
        <f t="shared" si="19"/>
        <v>6.3000000000000007</v>
      </c>
    </row>
    <row r="62" spans="1:29" ht="15" customHeight="1" x14ac:dyDescent="0.25">
      <c r="A62" s="1" t="s">
        <v>64</v>
      </c>
      <c r="B62" s="23">
        <v>43344</v>
      </c>
      <c r="C62" s="67">
        <v>9</v>
      </c>
      <c r="D62" s="1">
        <v>34.200000000000003</v>
      </c>
      <c r="E62" s="6">
        <v>1.2</v>
      </c>
      <c r="F62" s="1">
        <v>0.88</v>
      </c>
      <c r="G62" s="5">
        <v>3133498.162</v>
      </c>
      <c r="H62" s="5">
        <v>1909564.6189999999</v>
      </c>
      <c r="I62" s="5">
        <v>1971504.1215124764</v>
      </c>
      <c r="J62" s="5">
        <v>4539354.6533471169</v>
      </c>
      <c r="K62" s="5">
        <v>1960626.6130077615</v>
      </c>
      <c r="L62" s="1">
        <f t="shared" si="2"/>
        <v>-0.19999999999999574</v>
      </c>
      <c r="M62" s="1">
        <f t="shared" si="3"/>
        <v>1.2</v>
      </c>
      <c r="N62" s="8">
        <f t="shared" ref="N62:O62" si="143">D$3*D62-D$3*D50</f>
        <v>-22224.075999999885</v>
      </c>
      <c r="O62" s="8">
        <f t="shared" si="143"/>
        <v>-12729.145368</v>
      </c>
      <c r="P62" s="70">
        <f t="shared" ref="P62:Q62" si="144">N62/$H50</f>
        <v>-1.201158851872859E-2</v>
      </c>
      <c r="Q62" s="70">
        <f t="shared" si="144"/>
        <v>-6.8798026228625566E-3</v>
      </c>
      <c r="R62" s="1">
        <f>VLOOKUP(C62,Sheet6!$C$44:$D$55,2,FALSE)</f>
        <v>0.88699702670525249</v>
      </c>
      <c r="S62" s="5">
        <f t="shared" si="6"/>
        <v>-19712.689333271457</v>
      </c>
      <c r="T62" s="5">
        <f t="shared" si="7"/>
        <v>-11290.714093914936</v>
      </c>
      <c r="U62" s="5">
        <f t="shared" si="8"/>
        <v>-31003.403427186393</v>
      </c>
      <c r="V62" s="70">
        <f t="shared" ref="V62:W62" si="145">S62/$H50</f>
        <v>-1.0654243302119205E-2</v>
      </c>
      <c r="W62" s="70">
        <f t="shared" si="145"/>
        <v>-6.1023644707980844E-3</v>
      </c>
      <c r="X62" s="70">
        <f t="shared" si="10"/>
        <v>-1.6756607772917289E-2</v>
      </c>
      <c r="Y62" s="19">
        <f t="shared" si="15"/>
        <v>20470.885884635183</v>
      </c>
      <c r="Z62" s="19">
        <f t="shared" si="16"/>
        <v>39535.613902800673</v>
      </c>
      <c r="AA62" s="19">
        <f t="shared" si="17"/>
        <v>60006.499787435867</v>
      </c>
      <c r="AB62" s="72">
        <f t="shared" si="18"/>
        <v>1.4000000000000057</v>
      </c>
      <c r="AC62" s="6">
        <f t="shared" si="19"/>
        <v>-6.2</v>
      </c>
    </row>
    <row r="63" spans="1:29" ht="15" customHeight="1" x14ac:dyDescent="0.25">
      <c r="A63" s="1" t="s">
        <v>64</v>
      </c>
      <c r="B63" s="23">
        <v>43374</v>
      </c>
      <c r="C63" s="67">
        <v>10</v>
      </c>
      <c r="D63" s="1">
        <v>38.700000000000003</v>
      </c>
      <c r="E63" s="6">
        <v>0</v>
      </c>
      <c r="F63" s="1">
        <v>0.98</v>
      </c>
      <c r="G63" s="5">
        <v>3539193.0350000001</v>
      </c>
      <c r="H63" s="5">
        <v>2162767.1510000001</v>
      </c>
      <c r="I63" s="5">
        <v>2304200.9852285851</v>
      </c>
      <c r="J63" s="5">
        <v>5210806.5261535794</v>
      </c>
      <c r="K63" s="5">
        <v>2289881.2665591361</v>
      </c>
      <c r="L63" s="1">
        <f t="shared" si="2"/>
        <v>1.5</v>
      </c>
      <c r="M63" s="1">
        <f t="shared" si="3"/>
        <v>0</v>
      </c>
      <c r="N63" s="8">
        <f t="shared" ref="N63:O63" si="146">D$3*D63-D$3*D51</f>
        <v>166680.56999999983</v>
      </c>
      <c r="O63" s="8">
        <f t="shared" si="146"/>
        <v>0</v>
      </c>
      <c r="P63" s="70">
        <f t="shared" ref="P63:Q63" si="147">N63/$H51</f>
        <v>7.8136666601379481E-2</v>
      </c>
      <c r="Q63" s="70">
        <f t="shared" si="147"/>
        <v>0</v>
      </c>
      <c r="R63" s="1">
        <f>VLOOKUP(C63,Sheet6!$C$44:$D$55,2,FALSE)</f>
        <v>0.98906255216425665</v>
      </c>
      <c r="S63" s="5">
        <f t="shared" si="6"/>
        <v>164857.50996039287</v>
      </c>
      <c r="T63" s="5">
        <f t="shared" si="7"/>
        <v>0</v>
      </c>
      <c r="U63" s="5">
        <f t="shared" si="8"/>
        <v>164857.50996039287</v>
      </c>
      <c r="V63" s="70">
        <f t="shared" ref="V63:W63" si="148">S63/$H51</f>
        <v>7.7282050886368026E-2</v>
      </c>
      <c r="W63" s="70">
        <f t="shared" si="148"/>
        <v>0</v>
      </c>
      <c r="X63" s="70">
        <f t="shared" si="10"/>
        <v>7.7282050886368026E-2</v>
      </c>
      <c r="Y63" s="19">
        <f t="shared" si="15"/>
        <v>184570.19929366434</v>
      </c>
      <c r="Z63" s="19">
        <f t="shared" si="16"/>
        <v>11290.714093914936</v>
      </c>
      <c r="AA63" s="19">
        <f t="shared" si="17"/>
        <v>195860.91338757926</v>
      </c>
      <c r="AB63" s="72">
        <f t="shared" si="18"/>
        <v>4.5</v>
      </c>
      <c r="AC63" s="6">
        <f t="shared" si="19"/>
        <v>-1.2</v>
      </c>
    </row>
    <row r="64" spans="1:29" x14ac:dyDescent="0.25">
      <c r="A64" s="1" t="s">
        <v>64</v>
      </c>
      <c r="B64" s="23">
        <v>43405</v>
      </c>
      <c r="C64" s="67">
        <v>11</v>
      </c>
      <c r="D64" s="1">
        <v>35</v>
      </c>
      <c r="E64" s="6">
        <v>1.3333333329999999</v>
      </c>
      <c r="F64" s="1">
        <v>1.04</v>
      </c>
      <c r="G64" s="5">
        <v>3683508.66</v>
      </c>
      <c r="H64" s="5">
        <v>2238080.9350000001</v>
      </c>
      <c r="I64" s="5">
        <v>2224452.789611348</v>
      </c>
      <c r="J64" s="5">
        <v>4852008.4463100778</v>
      </c>
      <c r="K64" s="5">
        <v>2287053.9770696331</v>
      </c>
      <c r="L64" s="1">
        <f t="shared" si="2"/>
        <v>2.6000000000000014</v>
      </c>
      <c r="M64" s="1">
        <f t="shared" si="3"/>
        <v>1.3333333329999999</v>
      </c>
      <c r="N64" s="8">
        <f t="shared" ref="N64:O64" si="149">D$3*D64-D$3*D52</f>
        <v>288912.98800000036</v>
      </c>
      <c r="O64" s="8">
        <f t="shared" si="149"/>
        <v>-14143.494849797458</v>
      </c>
      <c r="P64" s="70">
        <f t="shared" ref="P64:Q64" si="150">N64/$H52</f>
        <v>0.13111070028680638</v>
      </c>
      <c r="Q64" s="70">
        <f t="shared" si="150"/>
        <v>-6.4184152020877027E-3</v>
      </c>
      <c r="R64" s="1">
        <f>VLOOKUP(C64,Sheet6!$C$44:$D$55,2,FALSE)</f>
        <v>1.0647441489694487</v>
      </c>
      <c r="S64" s="5">
        <f t="shared" si="6"/>
        <v>307618.4135342809</v>
      </c>
      <c r="T64" s="5">
        <f t="shared" si="7"/>
        <v>-15059.203387301375</v>
      </c>
      <c r="U64" s="5">
        <f t="shared" si="8"/>
        <v>292559.21014697955</v>
      </c>
      <c r="V64" s="70">
        <f t="shared" ref="V64:W64" si="151">S64/$H52</f>
        <v>0.1395993509976641</v>
      </c>
      <c r="W64" s="70">
        <f t="shared" si="151"/>
        <v>-6.8339700320794424E-3</v>
      </c>
      <c r="X64" s="70">
        <f t="shared" si="10"/>
        <v>0.13276538096558466</v>
      </c>
      <c r="Y64" s="19">
        <f t="shared" si="15"/>
        <v>142760.90357388803</v>
      </c>
      <c r="Z64" s="19">
        <f t="shared" si="16"/>
        <v>-15059.203387301375</v>
      </c>
      <c r="AA64" s="19">
        <f t="shared" si="17"/>
        <v>127701.70018658668</v>
      </c>
      <c r="AB64" s="72">
        <f t="shared" si="18"/>
        <v>-3.7000000000000028</v>
      </c>
      <c r="AC64" s="6">
        <f t="shared" si="19"/>
        <v>1.3333333329999999</v>
      </c>
    </row>
    <row r="65" spans="1:29" x14ac:dyDescent="0.25">
      <c r="A65" s="1" t="s">
        <v>64</v>
      </c>
      <c r="B65" s="23">
        <v>43435</v>
      </c>
      <c r="C65" s="67">
        <v>12</v>
      </c>
      <c r="D65" s="1">
        <v>28.4</v>
      </c>
      <c r="E65" s="6">
        <v>0</v>
      </c>
      <c r="F65" s="1">
        <v>0.84</v>
      </c>
      <c r="G65" s="5">
        <v>3170341.38</v>
      </c>
      <c r="H65" s="5">
        <v>1952028.5160000001</v>
      </c>
      <c r="I65" s="5">
        <v>1769312.5776257832</v>
      </c>
      <c r="J65" s="5">
        <v>3901815.0772708543</v>
      </c>
      <c r="K65" s="5">
        <v>1913639.7590575765</v>
      </c>
      <c r="L65" s="1">
        <f t="shared" si="2"/>
        <v>0.59999999999999787</v>
      </c>
      <c r="M65" s="1">
        <f t="shared" si="3"/>
        <v>-0.05</v>
      </c>
      <c r="N65" s="8">
        <f t="shared" ref="N65:O65" si="152">D$3*D65-D$3*D53</f>
        <v>66672.227999999654</v>
      </c>
      <c r="O65" s="8">
        <f t="shared" si="152"/>
        <v>530.38105699999994</v>
      </c>
      <c r="P65" s="70">
        <f t="shared" ref="P65:Q65" si="153">N65/$H53</f>
        <v>4.0176955769051073E-2</v>
      </c>
      <c r="Q65" s="70">
        <f t="shared" si="153"/>
        <v>3.1960978216944639E-4</v>
      </c>
      <c r="R65" s="1">
        <f>VLOOKUP(C65,Sheet6!$C$44:$D$55,2,FALSE)</f>
        <v>0.83597128708074342</v>
      </c>
      <c r="S65" s="5">
        <f t="shared" si="6"/>
        <v>55736.06825370049</v>
      </c>
      <c r="T65" s="5">
        <f t="shared" si="7"/>
        <v>443.38333486353508</v>
      </c>
      <c r="U65" s="5">
        <f t="shared" si="8"/>
        <v>56179.451588564028</v>
      </c>
      <c r="V65" s="70">
        <f t="shared" ref="V65:W65" si="154">S65/$H53</f>
        <v>3.3586781425239721E-2</v>
      </c>
      <c r="W65" s="70">
        <f t="shared" si="154"/>
        <v>2.6718460096378813E-4</v>
      </c>
      <c r="X65" s="70">
        <f t="shared" si="10"/>
        <v>3.3853966026203511E-2</v>
      </c>
      <c r="Y65" s="19">
        <f t="shared" si="15"/>
        <v>-251882.3452805804</v>
      </c>
      <c r="Z65" s="19">
        <f t="shared" si="16"/>
        <v>15502.58672216491</v>
      </c>
      <c r="AA65" s="19">
        <f t="shared" si="17"/>
        <v>-236379.75855841552</v>
      </c>
      <c r="AB65" s="72">
        <f t="shared" si="18"/>
        <v>-6.6000000000000014</v>
      </c>
      <c r="AC65" s="6">
        <f t="shared" si="19"/>
        <v>-1.3333333329999999</v>
      </c>
    </row>
    <row r="66" spans="1:29" x14ac:dyDescent="0.25">
      <c r="A66" s="1" t="s">
        <v>64</v>
      </c>
      <c r="B66" s="23">
        <v>43466</v>
      </c>
      <c r="C66" s="67">
        <v>1</v>
      </c>
      <c r="D66" s="1">
        <v>27.9</v>
      </c>
      <c r="E66" s="6">
        <v>0</v>
      </c>
      <c r="F66" s="1">
        <v>0.73</v>
      </c>
      <c r="G66" s="5">
        <v>2733852.446</v>
      </c>
      <c r="H66" s="5">
        <v>1635053.6440000001</v>
      </c>
      <c r="I66" s="5">
        <v>1578314.0347215994</v>
      </c>
      <c r="J66" s="5">
        <v>3674538.5422364832</v>
      </c>
      <c r="K66" s="5">
        <v>1697444.1270504158</v>
      </c>
      <c r="L66" s="1">
        <f t="shared" si="2"/>
        <v>-1.2000000000000028</v>
      </c>
      <c r="M66" s="1">
        <f t="shared" si="3"/>
        <v>0</v>
      </c>
      <c r="N66" s="8">
        <f t="shared" ref="N66:O66" si="155">D$3*D66-D$3*D54</f>
        <v>-133344.45600000024</v>
      </c>
      <c r="O66" s="8">
        <f t="shared" si="155"/>
        <v>0</v>
      </c>
      <c r="P66" s="70">
        <f t="shared" ref="P66:Q66" si="156">N66/$H54</f>
        <v>-8.7535004256652865E-2</v>
      </c>
      <c r="Q66" s="70">
        <f t="shared" si="156"/>
        <v>0</v>
      </c>
      <c r="R66" s="1">
        <f>VLOOKUP(C66,Sheet6!$C$44:$D$55,2,FALSE)</f>
        <v>0.71232425039198211</v>
      </c>
      <c r="S66" s="5">
        <f t="shared" si="6"/>
        <v>-94984.489664126813</v>
      </c>
      <c r="T66" s="5">
        <f t="shared" si="7"/>
        <v>0</v>
      </c>
      <c r="U66" s="5">
        <f t="shared" si="8"/>
        <v>-94984.489664126813</v>
      </c>
      <c r="V66" s="70">
        <f t="shared" ref="V66:W66" si="157">S66/$H54</f>
        <v>-6.2353306290179211E-2</v>
      </c>
      <c r="W66" s="70">
        <f t="shared" si="157"/>
        <v>0</v>
      </c>
      <c r="X66" s="70">
        <f t="shared" si="10"/>
        <v>-6.2353306290179211E-2</v>
      </c>
      <c r="Y66" s="19">
        <f t="shared" si="15"/>
        <v>-150720.5579178273</v>
      </c>
      <c r="Z66" s="19">
        <f t="shared" si="16"/>
        <v>-443.38333486353508</v>
      </c>
      <c r="AA66" s="19">
        <f t="shared" si="17"/>
        <v>-151163.94125269086</v>
      </c>
      <c r="AB66" s="72">
        <f t="shared" si="18"/>
        <v>-0.5</v>
      </c>
      <c r="AC66" s="6">
        <f t="shared" si="19"/>
        <v>0</v>
      </c>
    </row>
    <row r="67" spans="1:29" ht="15" customHeight="1" x14ac:dyDescent="0.25">
      <c r="A67" s="1" t="s">
        <v>64</v>
      </c>
      <c r="B67" s="23">
        <v>43497</v>
      </c>
      <c r="C67" s="67">
        <v>2</v>
      </c>
      <c r="D67" s="1">
        <v>30</v>
      </c>
      <c r="E67" s="6">
        <v>0</v>
      </c>
      <c r="F67" s="1">
        <v>0.72</v>
      </c>
      <c r="G67" s="5">
        <v>2495797.5269999998</v>
      </c>
      <c r="H67" s="5">
        <v>1486097.2169999999</v>
      </c>
      <c r="I67" s="5">
        <v>1582881.9702804689</v>
      </c>
      <c r="J67" s="5">
        <v>3834795.5789132412</v>
      </c>
      <c r="K67" s="5">
        <v>1590522.6892797388</v>
      </c>
      <c r="L67" s="1">
        <f t="shared" si="2"/>
        <v>-2.7999999999999972</v>
      </c>
      <c r="M67" s="1">
        <f t="shared" si="3"/>
        <v>0</v>
      </c>
      <c r="N67" s="8">
        <f t="shared" ref="N67:O67" si="158">D$3*D67-D$3*D55</f>
        <v>-311137.06399999931</v>
      </c>
      <c r="O67" s="8">
        <f t="shared" si="158"/>
        <v>0</v>
      </c>
      <c r="P67" s="70">
        <f t="shared" ref="P67:Q67" si="159">N67/$H55</f>
        <v>-0.20710930753950435</v>
      </c>
      <c r="Q67" s="70">
        <f t="shared" si="159"/>
        <v>0</v>
      </c>
      <c r="R67" s="1">
        <f>VLOOKUP(C67,Sheet6!$C$44:$D$55,2,FALSE)</f>
        <v>0.71996082760841851</v>
      </c>
      <c r="S67" s="5">
        <f t="shared" si="6"/>
        <v>-224006.49809709299</v>
      </c>
      <c r="T67" s="5">
        <f t="shared" si="7"/>
        <v>0</v>
      </c>
      <c r="U67" s="5">
        <f t="shared" si="8"/>
        <v>-224006.49809709299</v>
      </c>
      <c r="V67" s="70">
        <f t="shared" ref="V67:W67" si="160">S67/$H55</f>
        <v>-0.14911058846154801</v>
      </c>
      <c r="W67" s="70">
        <f t="shared" si="160"/>
        <v>0</v>
      </c>
      <c r="X67" s="70">
        <f t="shared" si="10"/>
        <v>-0.14911058846154801</v>
      </c>
      <c r="Y67" s="19">
        <f t="shared" si="15"/>
        <v>-129022.00843296618</v>
      </c>
      <c r="Z67" s="19">
        <f t="shared" si="16"/>
        <v>0</v>
      </c>
      <c r="AA67" s="19">
        <f t="shared" si="17"/>
        <v>-129022.00843296618</v>
      </c>
      <c r="AB67" s="72">
        <f t="shared" si="18"/>
        <v>2.1000000000000014</v>
      </c>
      <c r="AC67" s="6">
        <f t="shared" si="19"/>
        <v>0</v>
      </c>
    </row>
    <row r="68" spans="1:29" ht="15" customHeight="1" x14ac:dyDescent="0.25">
      <c r="A68" s="1" t="s">
        <v>64</v>
      </c>
      <c r="B68" s="23">
        <v>43525</v>
      </c>
      <c r="C68" s="67">
        <v>3</v>
      </c>
      <c r="D68" s="1">
        <v>35.4</v>
      </c>
      <c r="E68" s="6">
        <v>0</v>
      </c>
      <c r="F68" s="1">
        <v>0.97</v>
      </c>
      <c r="G68" s="5">
        <v>3263667.628</v>
      </c>
      <c r="H68" s="5">
        <v>1968199.463</v>
      </c>
      <c r="I68" s="5">
        <v>2102170.3908225349</v>
      </c>
      <c r="J68" s="5">
        <v>4760155.0503835697</v>
      </c>
      <c r="K68" s="5">
        <v>2105629.7529571615</v>
      </c>
      <c r="L68" s="1">
        <f t="shared" si="2"/>
        <v>-2.7000000000000028</v>
      </c>
      <c r="M68" s="1">
        <f t="shared" si="3"/>
        <v>0</v>
      </c>
      <c r="N68" s="8">
        <f t="shared" ref="N68:O68" si="161">D$3*D68-D$3*D56</f>
        <v>-300025.02600000007</v>
      </c>
      <c r="O68" s="8">
        <f t="shared" si="161"/>
        <v>0</v>
      </c>
      <c r="P68" s="70">
        <f t="shared" ref="P68:Q68" si="162">N68/$H56</f>
        <v>-0.14687578813705085</v>
      </c>
      <c r="Q68" s="70">
        <f t="shared" si="162"/>
        <v>0</v>
      </c>
      <c r="R68" s="1">
        <f>VLOOKUP(C68,Sheet6!$C$44:$D$55,2,FALSE)</f>
        <v>0.95766618368528833</v>
      </c>
      <c r="S68" s="5">
        <f t="shared" si="6"/>
        <v>-287323.82165949949</v>
      </c>
      <c r="T68" s="5">
        <f t="shared" si="7"/>
        <v>0</v>
      </c>
      <c r="U68" s="5">
        <f t="shared" si="8"/>
        <v>-287323.82165949949</v>
      </c>
      <c r="V68" s="70">
        <f t="shared" ref="V68:W68" si="163">S68/$H56</f>
        <v>-0.14065797550097844</v>
      </c>
      <c r="W68" s="70">
        <f t="shared" si="163"/>
        <v>0</v>
      </c>
      <c r="X68" s="70">
        <f t="shared" si="10"/>
        <v>-0.14065797550097844</v>
      </c>
      <c r="Y68" s="19">
        <f t="shared" si="15"/>
        <v>-63317.323562406498</v>
      </c>
      <c r="Z68" s="19">
        <f t="shared" si="16"/>
        <v>0</v>
      </c>
      <c r="AA68" s="19">
        <f t="shared" si="17"/>
        <v>-63317.323562406498</v>
      </c>
      <c r="AB68" s="72">
        <f t="shared" si="18"/>
        <v>5.3999999999999986</v>
      </c>
      <c r="AC68" s="6">
        <f t="shared" si="19"/>
        <v>0</v>
      </c>
    </row>
    <row r="69" spans="1:29" ht="15" customHeight="1" x14ac:dyDescent="0.25">
      <c r="A69" s="1" t="s">
        <v>64</v>
      </c>
      <c r="B69" s="23">
        <v>43556</v>
      </c>
      <c r="C69" s="67">
        <v>4</v>
      </c>
      <c r="D69" s="1">
        <v>41.9</v>
      </c>
      <c r="E69" s="6">
        <v>0.13666666699999999</v>
      </c>
      <c r="F69" s="1">
        <v>1.1499999999999999</v>
      </c>
      <c r="G69" s="5">
        <v>4113395.9980000001</v>
      </c>
      <c r="H69" s="5">
        <v>2431678.398</v>
      </c>
      <c r="I69" s="5">
        <v>2651973.2876497824</v>
      </c>
      <c r="J69" s="5">
        <v>5801236.0523108672</v>
      </c>
      <c r="K69" s="5">
        <v>2625279.9491317985</v>
      </c>
      <c r="L69" s="1">
        <f t="shared" si="2"/>
        <v>-0.39999999999999858</v>
      </c>
      <c r="M69" s="1">
        <f t="shared" si="3"/>
        <v>0.13666666699999999</v>
      </c>
      <c r="N69" s="8">
        <f t="shared" ref="N69:O69" si="164">D$3*D69-D$3*D57</f>
        <v>-44448.151999999769</v>
      </c>
      <c r="O69" s="8">
        <f t="shared" si="164"/>
        <v>-1449.7082260025402</v>
      </c>
      <c r="P69" s="70">
        <f t="shared" ref="P69:Q69" si="165">N69/$H57</f>
        <v>-1.9124933773613736E-2</v>
      </c>
      <c r="Q69" s="70">
        <f t="shared" si="165"/>
        <v>-6.2377337562564538E-4</v>
      </c>
      <c r="R69" s="1">
        <f>VLOOKUP(C69,Sheet6!$C$44:$D$55,2,FALSE)</f>
        <v>1.1303975823179111</v>
      </c>
      <c r="S69" s="5">
        <f t="shared" si="6"/>
        <v>-50244.083559298764</v>
      </c>
      <c r="T69" s="5">
        <f t="shared" si="7"/>
        <v>-1638.7466737396594</v>
      </c>
      <c r="U69" s="5">
        <f t="shared" si="8"/>
        <v>-51882.830233038425</v>
      </c>
      <c r="V69" s="70">
        <f t="shared" ref="V69:W69" si="166">S69/$H57</f>
        <v>-2.1618778899683132E-2</v>
      </c>
      <c r="W69" s="70">
        <f t="shared" si="166"/>
        <v>-7.0511191572151177E-4</v>
      </c>
      <c r="X69" s="70">
        <f t="shared" si="10"/>
        <v>-2.2323890815404642E-2</v>
      </c>
      <c r="Y69" s="19">
        <f t="shared" si="15"/>
        <v>237079.73810020072</v>
      </c>
      <c r="Z69" s="19">
        <f t="shared" si="16"/>
        <v>-1638.7466737396594</v>
      </c>
      <c r="AA69" s="19">
        <f t="shared" si="17"/>
        <v>235440.99142646106</v>
      </c>
      <c r="AB69" s="72">
        <f t="shared" si="18"/>
        <v>6.5</v>
      </c>
      <c r="AC69" s="6">
        <f t="shared" si="19"/>
        <v>0.13666666699999999</v>
      </c>
    </row>
    <row r="70" spans="1:29" ht="15" customHeight="1" x14ac:dyDescent="0.25">
      <c r="A70" s="1" t="s">
        <v>64</v>
      </c>
      <c r="B70" s="23">
        <v>43586</v>
      </c>
      <c r="C70" s="67">
        <v>5</v>
      </c>
      <c r="D70" s="1">
        <v>42.3</v>
      </c>
      <c r="E70" s="6">
        <v>0</v>
      </c>
      <c r="F70" s="1">
        <v>1.4</v>
      </c>
      <c r="G70" s="5">
        <v>4763299.9670000002</v>
      </c>
      <c r="H70" s="5">
        <v>2768464.156</v>
      </c>
      <c r="I70" s="5">
        <v>2962289.4851019569</v>
      </c>
      <c r="J70" s="5">
        <v>6138258.7854228178</v>
      </c>
      <c r="K70" s="5">
        <v>2935351.6401986172</v>
      </c>
      <c r="L70" s="1">
        <f t="shared" si="2"/>
        <v>-2.7000000000000028</v>
      </c>
      <c r="M70" s="1">
        <f t="shared" si="3"/>
        <v>0</v>
      </c>
      <c r="N70" s="8">
        <f t="shared" ref="N70:O70" si="167">D$3*D70-D$3*D58</f>
        <v>-300025.02600000054</v>
      </c>
      <c r="O70" s="8">
        <f t="shared" si="167"/>
        <v>0</v>
      </c>
      <c r="P70" s="70">
        <f t="shared" ref="P70:Q70" si="168">N70/$H58</f>
        <v>-0.10384638899068024</v>
      </c>
      <c r="Q70" s="70">
        <f t="shared" si="168"/>
        <v>0</v>
      </c>
      <c r="R70" s="1">
        <f>VLOOKUP(C70,Sheet6!$C$44:$D$55,2,FALSE)</f>
        <v>1.4063699516826551</v>
      </c>
      <c r="S70" s="5">
        <f t="shared" si="6"/>
        <v>-421946.18131920812</v>
      </c>
      <c r="T70" s="5">
        <f t="shared" si="7"/>
        <v>0</v>
      </c>
      <c r="U70" s="5">
        <f t="shared" si="8"/>
        <v>-421946.18131920812</v>
      </c>
      <c r="V70" s="70">
        <f t="shared" ref="V70:W70" si="169">S70/$H58</f>
        <v>-0.14604644106724118</v>
      </c>
      <c r="W70" s="70">
        <f t="shared" si="169"/>
        <v>0</v>
      </c>
      <c r="X70" s="70">
        <f t="shared" si="10"/>
        <v>-0.14604644106724118</v>
      </c>
      <c r="Y70" s="19">
        <f t="shared" si="15"/>
        <v>-371702.09775990935</v>
      </c>
      <c r="Z70" s="19">
        <f t="shared" si="16"/>
        <v>1638.7466737396594</v>
      </c>
      <c r="AA70" s="19">
        <f t="shared" si="17"/>
        <v>-370063.35108616971</v>
      </c>
      <c r="AB70" s="72">
        <f t="shared" si="18"/>
        <v>0.39999999999999858</v>
      </c>
      <c r="AC70" s="6">
        <f t="shared" si="19"/>
        <v>-0.13666666699999999</v>
      </c>
    </row>
    <row r="71" spans="1:29" ht="15" customHeight="1" x14ac:dyDescent="0.25">
      <c r="A71" s="1" t="s">
        <v>64</v>
      </c>
      <c r="B71" s="23">
        <v>43617</v>
      </c>
      <c r="C71" s="67">
        <v>6</v>
      </c>
      <c r="D71" s="1">
        <v>39.6</v>
      </c>
      <c r="E71" s="6">
        <v>10.1</v>
      </c>
      <c r="F71" s="1">
        <v>1.32</v>
      </c>
      <c r="G71" s="5">
        <v>4849995.6270000003</v>
      </c>
      <c r="H71" s="5">
        <v>2826272.0159999998</v>
      </c>
      <c r="I71" s="5">
        <v>2747469.6035872265</v>
      </c>
      <c r="J71" s="5">
        <v>5723325.8284244854</v>
      </c>
      <c r="K71" s="5">
        <v>2877878.225382132</v>
      </c>
      <c r="L71" s="1">
        <f t="shared" si="2"/>
        <v>-2</v>
      </c>
      <c r="M71" s="1">
        <f t="shared" si="3"/>
        <v>10.074666666999999</v>
      </c>
      <c r="N71" s="8">
        <f t="shared" ref="N71:O71" si="170">D$3*D71-D$3*D59</f>
        <v>-222240.75999999978</v>
      </c>
      <c r="O71" s="8">
        <f t="shared" si="170"/>
        <v>-106868.24711532252</v>
      </c>
      <c r="P71" s="70">
        <f t="shared" ref="P71:Q71" si="171">N71/$H59</f>
        <v>-7.4818555481668408E-2</v>
      </c>
      <c r="Q71" s="70">
        <f t="shared" si="171"/>
        <v>-3.5977774176197096E-2</v>
      </c>
      <c r="R71" s="1">
        <f>VLOOKUP(C71,Sheet6!$C$44:$D$55,2,FALSE)</f>
        <v>1.3388889849990284</v>
      </c>
      <c r="S71" s="5">
        <f t="shared" si="6"/>
        <v>-297555.70558181236</v>
      </c>
      <c r="T71" s="5">
        <f t="shared" si="7"/>
        <v>-143084.7189088595</v>
      </c>
      <c r="U71" s="5">
        <f t="shared" si="8"/>
        <v>-440640.42449067184</v>
      </c>
      <c r="V71" s="70">
        <f t="shared" ref="V71:W71" si="172">S71/$H59</f>
        <v>-0.1001737398079445</v>
      </c>
      <c r="W71" s="70">
        <f t="shared" si="172"/>
        <v>-4.8170245549292778E-2</v>
      </c>
      <c r="X71" s="70">
        <f t="shared" si="10"/>
        <v>-0.14834398535723728</v>
      </c>
      <c r="Y71" s="19">
        <f t="shared" si="15"/>
        <v>124390.47573739575</v>
      </c>
      <c r="Z71" s="19">
        <f t="shared" si="16"/>
        <v>-143084.7189088595</v>
      </c>
      <c r="AA71" s="19">
        <f t="shared" si="17"/>
        <v>-18694.243171463721</v>
      </c>
      <c r="AB71" s="72">
        <f t="shared" si="18"/>
        <v>-2.6999999999999957</v>
      </c>
      <c r="AC71" s="6">
        <f t="shared" si="19"/>
        <v>10.1</v>
      </c>
    </row>
    <row r="72" spans="1:29" ht="15" customHeight="1" x14ac:dyDescent="0.25">
      <c r="A72" s="1" t="s">
        <v>64</v>
      </c>
      <c r="B72" s="23">
        <v>43647</v>
      </c>
      <c r="C72" s="67">
        <v>7</v>
      </c>
      <c r="D72" s="1">
        <v>36.6</v>
      </c>
      <c r="E72" s="6">
        <v>2.1</v>
      </c>
      <c r="F72" s="1">
        <v>1</v>
      </c>
      <c r="G72" s="5">
        <v>4159104.4580000001</v>
      </c>
      <c r="H72" s="5">
        <v>2417942.889</v>
      </c>
      <c r="I72" s="5">
        <v>2394957.3626050339</v>
      </c>
      <c r="J72" s="5">
        <v>2522636.4051493993</v>
      </c>
      <c r="K72" s="69">
        <v>2522636.4051493993</v>
      </c>
      <c r="L72" s="1">
        <f t="shared" si="2"/>
        <v>3.3000000000000043</v>
      </c>
      <c r="M72" s="1">
        <f t="shared" si="3"/>
        <v>1</v>
      </c>
      <c r="N72" s="8">
        <f t="shared" ref="N72:O72" si="173">D$3*D72-D$3*D60</f>
        <v>366697.25400000066</v>
      </c>
      <c r="O72" s="8">
        <f t="shared" si="173"/>
        <v>-10607.621139999999</v>
      </c>
      <c r="P72" s="70">
        <f t="shared" ref="P72:Q72" si="174">N72/$H60</f>
        <v>0.16600758235418769</v>
      </c>
      <c r="Q72" s="70">
        <f t="shared" si="174"/>
        <v>-4.8021781477004706E-3</v>
      </c>
      <c r="R72" s="1">
        <f>VLOOKUP(C72,Sheet6!$C$44:$D$55,2,FALSE)</f>
        <v>1.0535621782624129</v>
      </c>
      <c r="S72" s="5">
        <f t="shared" si="6"/>
        <v>386338.35768708598</v>
      </c>
      <c r="T72" s="5">
        <f t="shared" si="7"/>
        <v>-11175.788434440819</v>
      </c>
      <c r="U72" s="5">
        <f t="shared" si="8"/>
        <v>375162.56925264519</v>
      </c>
      <c r="V72" s="70">
        <f t="shared" ref="V72:W72" si="175">S72/$H60</f>
        <v>0.17489931007315487</v>
      </c>
      <c r="W72" s="70">
        <f t="shared" si="175"/>
        <v>-5.0593932696954671E-3</v>
      </c>
      <c r="X72" s="70">
        <f t="shared" si="10"/>
        <v>0.16983991680345942</v>
      </c>
      <c r="Y72" s="19">
        <f t="shared" si="15"/>
        <v>683894.06326889829</v>
      </c>
      <c r="Z72" s="19">
        <f t="shared" si="16"/>
        <v>131908.93047441868</v>
      </c>
      <c r="AA72" s="19">
        <f t="shared" si="17"/>
        <v>815802.99374331697</v>
      </c>
      <c r="AB72" s="72">
        <f t="shared" si="18"/>
        <v>-3</v>
      </c>
      <c r="AC72" s="6">
        <f t="shared" si="19"/>
        <v>-8</v>
      </c>
    </row>
    <row r="73" spans="1:29" ht="15" customHeight="1" x14ac:dyDescent="0.25">
      <c r="A73" s="1" t="s">
        <v>64</v>
      </c>
      <c r="B73" s="23">
        <v>43678</v>
      </c>
      <c r="C73" s="67">
        <v>8</v>
      </c>
      <c r="D73" s="1">
        <v>31.9</v>
      </c>
      <c r="E73" s="6">
        <v>10.43333333</v>
      </c>
      <c r="F73" s="1">
        <v>0.88</v>
      </c>
      <c r="G73" s="5">
        <v>3640872.4130000002</v>
      </c>
      <c r="H73" s="5">
        <v>2136344.12</v>
      </c>
      <c r="I73" s="5">
        <v>1935967.7261523264</v>
      </c>
      <c r="J73" s="5">
        <v>2098048.0969814081</v>
      </c>
      <c r="K73" s="69">
        <v>2098048.0969814081</v>
      </c>
      <c r="L73" s="1">
        <f t="shared" si="2"/>
        <v>-0.89999999999999858</v>
      </c>
      <c r="M73" s="1">
        <f t="shared" si="3"/>
        <v>3.0333333299999996</v>
      </c>
      <c r="N73" s="8">
        <f t="shared" ref="N73:O73" si="176">D$3*D73-D$3*D61</f>
        <v>-100008.34199999971</v>
      </c>
      <c r="O73" s="8">
        <f t="shared" si="176"/>
        <v>-32176.450755974598</v>
      </c>
      <c r="P73" s="70">
        <f t="shared" ref="P73:Q73" si="177">N73/$H61</f>
        <v>-5.0791661606609563E-2</v>
      </c>
      <c r="Q73" s="70">
        <f t="shared" si="177"/>
        <v>-1.6341590769490041E-2</v>
      </c>
      <c r="R73" s="1">
        <f>VLOOKUP(C73,Sheet6!$C$44:$D$55,2,FALSE)</f>
        <v>0.90405502613260513</v>
      </c>
      <c r="S73" s="5">
        <f t="shared" si="6"/>
        <v>-90413.044240288247</v>
      </c>
      <c r="T73" s="5">
        <f t="shared" si="7"/>
        <v>-29089.282029047099</v>
      </c>
      <c r="U73" s="5">
        <f t="shared" si="8"/>
        <v>-119502.32626933535</v>
      </c>
      <c r="V73" s="70">
        <f t="shared" ref="V73:W73" si="178">S73/$H61</f>
        <v>-4.5918456961081842E-2</v>
      </c>
      <c r="W73" s="70">
        <f t="shared" si="178"/>
        <v>-1.4773697270159657E-2</v>
      </c>
      <c r="X73" s="70">
        <f t="shared" si="10"/>
        <v>-6.0692154231241496E-2</v>
      </c>
      <c r="Y73" s="19">
        <f t="shared" si="15"/>
        <v>-476751.40192737425</v>
      </c>
      <c r="Z73" s="19">
        <f t="shared" si="16"/>
        <v>-17913.49359460628</v>
      </c>
      <c r="AA73" s="19">
        <f t="shared" si="17"/>
        <v>-494664.89552198054</v>
      </c>
      <c r="AB73" s="72">
        <f t="shared" si="18"/>
        <v>-4.7000000000000028</v>
      </c>
      <c r="AC73" s="6">
        <f t="shared" si="19"/>
        <v>8.3333333300000003</v>
      </c>
    </row>
    <row r="74" spans="1:29" ht="15" customHeight="1" x14ac:dyDescent="0.25">
      <c r="A74" s="1" t="s">
        <v>64</v>
      </c>
      <c r="B74" s="23">
        <v>43709</v>
      </c>
      <c r="C74" s="67">
        <v>9</v>
      </c>
      <c r="D74" s="1">
        <v>32.4</v>
      </c>
      <c r="E74" s="6">
        <v>11.46666667</v>
      </c>
      <c r="F74" s="1">
        <v>0.88</v>
      </c>
      <c r="G74" s="5">
        <v>3498531.7560000001</v>
      </c>
      <c r="H74" s="5">
        <v>1981364.0813239999</v>
      </c>
      <c r="I74" s="5">
        <v>1903580.7210871594</v>
      </c>
      <c r="J74" s="5">
        <v>2036898.7076921891</v>
      </c>
      <c r="K74" s="69">
        <v>2036898.7076921891</v>
      </c>
      <c r="L74" s="1">
        <f t="shared" si="2"/>
        <v>-1.8000000000000043</v>
      </c>
      <c r="M74" s="1">
        <f t="shared" si="3"/>
        <v>10.266666670000001</v>
      </c>
      <c r="N74" s="8">
        <f t="shared" ref="N74:O74" si="179">D$3*D74-D$3*D62</f>
        <v>-200016.68400000036</v>
      </c>
      <c r="O74" s="8">
        <f t="shared" si="179"/>
        <v>-108904.9104060254</v>
      </c>
      <c r="P74" s="70">
        <f t="shared" ref="P74:Q74" si="180">N74/$H62</f>
        <v>-0.10474465331513369</v>
      </c>
      <c r="Q74" s="70">
        <f t="shared" si="180"/>
        <v>-5.7031277874773717E-2</v>
      </c>
      <c r="R74" s="1">
        <f>VLOOKUP(C74,Sheet6!$C$44:$D$55,2,FALSE)</f>
        <v>0.88699702670525249</v>
      </c>
      <c r="S74" s="5">
        <f t="shared" si="6"/>
        <v>-177414.20399944438</v>
      </c>
      <c r="T74" s="5">
        <f t="shared" si="7"/>
        <v>-96598.331723746451</v>
      </c>
      <c r="U74" s="5">
        <f t="shared" si="8"/>
        <v>-274012.53572319081</v>
      </c>
      <c r="V74" s="70">
        <f t="shared" ref="V74:W74" si="181">S74/$H62</f>
        <v>-9.2908196053796063E-2</v>
      </c>
      <c r="W74" s="70">
        <f t="shared" si="181"/>
        <v>-5.058657390412534E-2</v>
      </c>
      <c r="X74" s="70">
        <f t="shared" si="10"/>
        <v>-0.1434947699579214</v>
      </c>
      <c r="Y74" s="19">
        <f t="shared" si="15"/>
        <v>-87001.159759156129</v>
      </c>
      <c r="Z74" s="19">
        <f t="shared" si="16"/>
        <v>-67509.049694699352</v>
      </c>
      <c r="AA74" s="19">
        <f t="shared" si="17"/>
        <v>-154510.20945385547</v>
      </c>
      <c r="AB74" s="72">
        <f t="shared" si="18"/>
        <v>0.5</v>
      </c>
      <c r="AC74" s="6">
        <f t="shared" si="19"/>
        <v>1.0333333400000004</v>
      </c>
    </row>
    <row r="75" spans="1:29" ht="15" customHeight="1" x14ac:dyDescent="0.25">
      <c r="A75" s="1" t="s">
        <v>64</v>
      </c>
      <c r="B75" s="23">
        <v>43739</v>
      </c>
      <c r="C75" s="67">
        <v>10</v>
      </c>
      <c r="D75" s="1">
        <v>35.700000000000003</v>
      </c>
      <c r="E75" s="6">
        <v>0.56666666700000001</v>
      </c>
      <c r="F75" s="1">
        <v>0.98</v>
      </c>
      <c r="G75" s="5">
        <v>3847513.9539999999</v>
      </c>
      <c r="H75" s="5">
        <v>2059605.9506669999</v>
      </c>
      <c r="I75" s="5">
        <v>2279537.7808905756</v>
      </c>
      <c r="J75" s="5">
        <v>2248982.1553809885</v>
      </c>
      <c r="K75" s="69">
        <v>2248982.1553809885</v>
      </c>
      <c r="L75" s="1">
        <f t="shared" si="2"/>
        <v>-3</v>
      </c>
      <c r="M75" s="1">
        <f t="shared" si="3"/>
        <v>0.56666666700000001</v>
      </c>
      <c r="N75" s="8">
        <f t="shared" ref="N75:O75" si="182">D$3*D75-D$3*D63</f>
        <v>-333361.13999999966</v>
      </c>
      <c r="O75" s="8">
        <f t="shared" si="182"/>
        <v>-6010.9853162025402</v>
      </c>
      <c r="P75" s="70">
        <f t="shared" ref="P75:Q75" si="183">N75/$H63</f>
        <v>-0.15413639875465246</v>
      </c>
      <c r="Q75" s="70">
        <f t="shared" si="183"/>
        <v>-2.7793030393601257E-3</v>
      </c>
      <c r="R75" s="1">
        <f>VLOOKUP(C75,Sheet6!$C$44:$D$55,2,FALSE)</f>
        <v>0.98906255216425665</v>
      </c>
      <c r="S75" s="5">
        <f t="shared" si="6"/>
        <v>-329715.01992078574</v>
      </c>
      <c r="T75" s="5">
        <f t="shared" si="7"/>
        <v>-5945.2404778651553</v>
      </c>
      <c r="U75" s="5">
        <f t="shared" si="8"/>
        <v>-335660.26039865089</v>
      </c>
      <c r="V75" s="70">
        <f t="shared" ref="V75:W75" si="184">S75/$H63</f>
        <v>-0.15245053993368413</v>
      </c>
      <c r="W75" s="70">
        <f t="shared" si="184"/>
        <v>-2.7489045573474012E-3</v>
      </c>
      <c r="X75" s="70">
        <f t="shared" si="10"/>
        <v>-0.15519944449103154</v>
      </c>
      <c r="Y75" s="19">
        <f t="shared" si="15"/>
        <v>-152300.81592134136</v>
      </c>
      <c r="Z75" s="19">
        <f t="shared" si="16"/>
        <v>90653.091245881296</v>
      </c>
      <c r="AA75" s="19">
        <f t="shared" si="17"/>
        <v>-61647.724675460078</v>
      </c>
      <c r="AB75" s="72">
        <f t="shared" si="18"/>
        <v>3.3000000000000043</v>
      </c>
      <c r="AC75" s="6">
        <f t="shared" si="19"/>
        <v>-10.900000003000001</v>
      </c>
    </row>
    <row r="76" spans="1:29" ht="15" customHeight="1" x14ac:dyDescent="0.25">
      <c r="A76" s="1" t="s">
        <v>64</v>
      </c>
      <c r="B76" s="23">
        <v>43770</v>
      </c>
      <c r="C76" s="67">
        <v>11</v>
      </c>
      <c r="D76" s="1">
        <v>33.5</v>
      </c>
      <c r="E76" s="6">
        <v>0</v>
      </c>
      <c r="F76" s="1">
        <v>1.04</v>
      </c>
      <c r="G76" s="5">
        <v>3926206.5860000001</v>
      </c>
      <c r="H76" s="5"/>
      <c r="I76" s="5">
        <v>2254926.831512576</v>
      </c>
      <c r="J76" s="5">
        <v>2328055.8179133153</v>
      </c>
      <c r="K76" s="69">
        <v>2328055.8179133153</v>
      </c>
      <c r="L76" s="1">
        <f t="shared" si="2"/>
        <v>-1.5</v>
      </c>
      <c r="M76" s="1">
        <f t="shared" si="3"/>
        <v>-1.3333333329999999</v>
      </c>
      <c r="N76" s="8">
        <f t="shared" ref="N76:O76" si="185">D$3*D76-D$3*D64</f>
        <v>-166680.5700000003</v>
      </c>
      <c r="O76" s="8">
        <f t="shared" si="185"/>
        <v>14143.494849797458</v>
      </c>
      <c r="P76" s="70">
        <f t="shared" ref="P76:Q76" si="186">N76/$H64</f>
        <v>-7.4474773183303269E-2</v>
      </c>
      <c r="Q76" s="70">
        <f t="shared" si="186"/>
        <v>6.3194742552049208E-3</v>
      </c>
      <c r="R76" s="1">
        <f>VLOOKUP(C76,Sheet6!$C$44:$D$55,2,FALSE)</f>
        <v>1.0647441489694487</v>
      </c>
      <c r="S76" s="5">
        <f t="shared" si="6"/>
        <v>-177472.16165439293</v>
      </c>
      <c r="T76" s="5">
        <f t="shared" si="7"/>
        <v>15059.203387301375</v>
      </c>
      <c r="U76" s="5">
        <f t="shared" si="8"/>
        <v>-162412.95826709154</v>
      </c>
      <c r="V76" s="70">
        <f t="shared" ref="V76:W76" si="187">S76/$H64</f>
        <v>-7.9296578992748945E-2</v>
      </c>
      <c r="W76" s="70">
        <f t="shared" si="187"/>
        <v>6.728623237792504E-3</v>
      </c>
      <c r="X76" s="70">
        <f t="shared" si="10"/>
        <v>-7.2567955754956448E-2</v>
      </c>
      <c r="Y76" s="19">
        <f t="shared" si="15"/>
        <v>152242.85826639281</v>
      </c>
      <c r="Z76" s="19">
        <f t="shared" si="16"/>
        <v>21004.44386516653</v>
      </c>
      <c r="AA76" s="19">
        <f t="shared" si="17"/>
        <v>173247.30213155935</v>
      </c>
      <c r="AB76" s="72">
        <f t="shared" si="18"/>
        <v>-2.2000000000000028</v>
      </c>
      <c r="AC76" s="6">
        <f t="shared" si="19"/>
        <v>-0.56666666700000001</v>
      </c>
    </row>
    <row r="77" spans="1:29" ht="15" customHeight="1" x14ac:dyDescent="0.25">
      <c r="A77" s="1" t="s">
        <v>64</v>
      </c>
      <c r="B77" s="23">
        <v>43800</v>
      </c>
      <c r="C77" s="67">
        <v>12</v>
      </c>
      <c r="D77" s="1">
        <v>30</v>
      </c>
      <c r="E77" s="6">
        <v>0</v>
      </c>
      <c r="F77" s="1">
        <v>0.84</v>
      </c>
      <c r="G77" s="5">
        <v>3297045.6170000001</v>
      </c>
      <c r="H77" s="5"/>
      <c r="I77" s="5">
        <v>1863628.4603283936</v>
      </c>
      <c r="J77" s="5">
        <v>1971683.4908966296</v>
      </c>
      <c r="K77" s="69">
        <v>1971683.4908966296</v>
      </c>
      <c r="L77" s="1">
        <f t="shared" si="2"/>
        <v>1.6000000000000014</v>
      </c>
      <c r="M77" s="1">
        <f t="shared" si="3"/>
        <v>0</v>
      </c>
      <c r="N77" s="8">
        <f t="shared" ref="N77:O77" si="188">D$3*D77-D$3*D65</f>
        <v>177792.60800000047</v>
      </c>
      <c r="O77" s="8">
        <f t="shared" si="188"/>
        <v>0</v>
      </c>
      <c r="P77" s="70">
        <f t="shared" ref="P77:Q77" si="189">N77/$H65</f>
        <v>9.108094812278883E-2</v>
      </c>
      <c r="Q77" s="70">
        <f t="shared" si="189"/>
        <v>0</v>
      </c>
      <c r="R77" s="1">
        <f>VLOOKUP(C77,Sheet6!$C$44:$D$55,2,FALSE)</f>
        <v>0.83597128708074342</v>
      </c>
      <c r="S77" s="5">
        <f t="shared" si="6"/>
        <v>148629.51534320248</v>
      </c>
      <c r="T77" s="5">
        <f t="shared" si="7"/>
        <v>0</v>
      </c>
      <c r="U77" s="5">
        <f t="shared" si="8"/>
        <v>148629.51534320248</v>
      </c>
      <c r="V77" s="70">
        <f t="shared" ref="V77:W77" si="190">S77/$H65</f>
        <v>7.6141057430742204E-2</v>
      </c>
      <c r="W77" s="70">
        <f t="shared" si="190"/>
        <v>0</v>
      </c>
      <c r="X77" s="70">
        <f t="shared" si="10"/>
        <v>7.6141057430742204E-2</v>
      </c>
      <c r="Y77" s="19">
        <f t="shared" si="15"/>
        <v>326101.67699759541</v>
      </c>
      <c r="Z77" s="19">
        <f t="shared" si="16"/>
        <v>-15059.203387301375</v>
      </c>
      <c r="AA77" s="19">
        <f t="shared" si="17"/>
        <v>311042.47361029405</v>
      </c>
      <c r="AB77" s="72">
        <f t="shared" si="18"/>
        <v>-3.5</v>
      </c>
      <c r="AC77" s="6">
        <f t="shared" si="19"/>
        <v>0</v>
      </c>
    </row>
    <row r="78" spans="1:29" ht="15" customHeight="1" x14ac:dyDescent="0.25">
      <c r="A78" s="1" t="s">
        <v>64</v>
      </c>
      <c r="B78" s="23">
        <v>43831</v>
      </c>
      <c r="C78" s="67">
        <v>1</v>
      </c>
      <c r="D78" s="1">
        <v>28.1</v>
      </c>
      <c r="E78" s="6">
        <v>9.3333333000000004E-2</v>
      </c>
      <c r="F78" s="1">
        <v>0.73</v>
      </c>
      <c r="G78" s="5">
        <v>2931777.9169999999</v>
      </c>
      <c r="H78" s="5"/>
      <c r="I78" s="5">
        <v>1641879.3284835541</v>
      </c>
      <c r="J78" s="5">
        <v>1823102.9128278012</v>
      </c>
      <c r="K78" s="69">
        <v>1823102.9128278012</v>
      </c>
      <c r="L78" s="1">
        <f t="shared" si="2"/>
        <v>0.20000000000000284</v>
      </c>
      <c r="M78" s="1">
        <f t="shared" si="3"/>
        <v>9.3333333000000004E-2</v>
      </c>
      <c r="N78" s="8">
        <f t="shared" ref="N78:O78" si="191">D$3*D78-D$3*D66</f>
        <v>22224.07600000035</v>
      </c>
      <c r="O78" s="8">
        <f t="shared" si="191"/>
        <v>-990.04463619745957</v>
      </c>
      <c r="P78" s="70">
        <f t="shared" ref="P78:Q78" si="192">N78/$H66</f>
        <v>1.3592261074463163E-2</v>
      </c>
      <c r="Q78" s="70">
        <f t="shared" si="192"/>
        <v>-6.0551202086275987E-4</v>
      </c>
      <c r="R78" s="1">
        <f>VLOOKUP(C78,Sheet6!$C$44:$D$55,2,FALSE)</f>
        <v>0.71232425039198211</v>
      </c>
      <c r="S78" s="5">
        <f t="shared" si="6"/>
        <v>15830.748277354689</v>
      </c>
      <c r="T78" s="5">
        <f t="shared" si="7"/>
        <v>-705.23280333395803</v>
      </c>
      <c r="U78" s="5">
        <f t="shared" si="8"/>
        <v>15125.515474020731</v>
      </c>
      <c r="V78" s="70">
        <f t="shared" ref="V78:W78" si="193">S78/$H66</f>
        <v>9.6820971809990896E-3</v>
      </c>
      <c r="W78" s="70">
        <f t="shared" si="193"/>
        <v>-4.3132089636439965E-4</v>
      </c>
      <c r="X78" s="70">
        <f t="shared" si="10"/>
        <v>9.2507762846346896E-3</v>
      </c>
      <c r="Y78" s="19">
        <f t="shared" si="15"/>
        <v>-132798.76706584779</v>
      </c>
      <c r="Z78" s="19">
        <f t="shared" si="16"/>
        <v>-705.23280333395803</v>
      </c>
      <c r="AA78" s="19">
        <f t="shared" si="17"/>
        <v>-133503.99986918175</v>
      </c>
      <c r="AB78" s="72">
        <f t="shared" si="18"/>
        <v>-1.8999999999999986</v>
      </c>
      <c r="AC78" s="6">
        <f t="shared" si="19"/>
        <v>9.3333333000000004E-2</v>
      </c>
    </row>
    <row r="79" spans="1:29" ht="15" customHeight="1" x14ac:dyDescent="0.25">
      <c r="A79" s="1" t="s">
        <v>64</v>
      </c>
      <c r="B79" s="23">
        <v>43862</v>
      </c>
      <c r="C79" s="67">
        <v>2</v>
      </c>
      <c r="D79" s="1">
        <v>31.1</v>
      </c>
      <c r="E79" s="6">
        <v>0</v>
      </c>
      <c r="F79" s="1">
        <v>0.72</v>
      </c>
      <c r="G79" s="5">
        <v>2916678.9419999998</v>
      </c>
      <c r="H79" s="5"/>
      <c r="I79" s="5">
        <v>1744445.6788888411</v>
      </c>
      <c r="J79" s="5">
        <v>1830486.3767763581</v>
      </c>
      <c r="K79" s="69">
        <v>1830486.3767763581</v>
      </c>
      <c r="L79" s="1">
        <f t="shared" si="2"/>
        <v>1.1000000000000014</v>
      </c>
      <c r="M79" s="1">
        <f t="shared" si="3"/>
        <v>0</v>
      </c>
      <c r="N79" s="8">
        <f t="shared" ref="N79:O79" si="194">D$3*D79-D$3*D67</f>
        <v>122232.41800000006</v>
      </c>
      <c r="O79" s="8">
        <f t="shared" si="194"/>
        <v>0</v>
      </c>
      <c r="P79" s="70">
        <f t="shared" ref="P79:Q79" si="195">N79/$H67</f>
        <v>8.2250620350902706E-2</v>
      </c>
      <c r="Q79" s="70">
        <f t="shared" si="195"/>
        <v>0</v>
      </c>
      <c r="R79" s="1">
        <f>VLOOKUP(C79,Sheet6!$C$44:$D$55,2,FALSE)</f>
        <v>0.71996082760841851</v>
      </c>
      <c r="S79" s="5">
        <f t="shared" si="6"/>
        <v>88002.55282385819</v>
      </c>
      <c r="T79" s="5">
        <f t="shared" si="7"/>
        <v>0</v>
      </c>
      <c r="U79" s="5">
        <f t="shared" si="8"/>
        <v>88002.55282385819</v>
      </c>
      <c r="V79" s="70">
        <f t="shared" ref="V79:W79" si="196">S79/$H67</f>
        <v>5.9217224699141736E-2</v>
      </c>
      <c r="W79" s="70">
        <f t="shared" si="196"/>
        <v>0</v>
      </c>
      <c r="X79" s="70">
        <f t="shared" si="10"/>
        <v>5.9217224699141736E-2</v>
      </c>
      <c r="Y79" s="19">
        <f t="shared" si="15"/>
        <v>72171.804546503496</v>
      </c>
      <c r="Z79" s="19">
        <f t="shared" si="16"/>
        <v>705.23280333395803</v>
      </c>
      <c r="AA79" s="19">
        <f t="shared" si="17"/>
        <v>72877.037349837454</v>
      </c>
      <c r="AB79" s="72">
        <f t="shared" si="18"/>
        <v>3</v>
      </c>
      <c r="AC79" s="6">
        <f t="shared" si="19"/>
        <v>-9.3333333000000004E-2</v>
      </c>
    </row>
    <row r="80" spans="1:29" ht="15" customHeight="1" x14ac:dyDescent="0.25">
      <c r="A80" s="1" t="s">
        <v>64</v>
      </c>
      <c r="B80" s="23">
        <v>43891</v>
      </c>
      <c r="C80" s="67">
        <v>3</v>
      </c>
      <c r="D80" s="1">
        <v>35.9</v>
      </c>
      <c r="E80" s="6">
        <v>0</v>
      </c>
      <c r="F80" s="1">
        <v>0.97</v>
      </c>
      <c r="G80" s="5">
        <v>3747543.1129999999</v>
      </c>
      <c r="H80" s="5"/>
      <c r="I80" s="5">
        <v>2260389.0340979341</v>
      </c>
      <c r="J80" s="5">
        <v>2177495.3338940539</v>
      </c>
      <c r="K80" s="69">
        <v>2177495.3338940539</v>
      </c>
      <c r="L80" s="1">
        <f t="shared" si="2"/>
        <v>0.5</v>
      </c>
      <c r="M80" s="1">
        <f t="shared" si="3"/>
        <v>0</v>
      </c>
      <c r="N80" s="8">
        <f t="shared" ref="N80:O80" si="197">D$3*D80-D$3*D68</f>
        <v>55560.189999999944</v>
      </c>
      <c r="O80" s="8">
        <f t="shared" si="197"/>
        <v>0</v>
      </c>
      <c r="P80" s="70">
        <f t="shared" ref="P80:Q80" si="198">N80/$H68</f>
        <v>2.8228942769506254E-2</v>
      </c>
      <c r="Q80" s="70">
        <f t="shared" si="198"/>
        <v>0</v>
      </c>
      <c r="R80" s="1">
        <f>VLOOKUP(C80,Sheet6!$C$44:$D$55,2,FALSE)</f>
        <v>0.95766618368528833</v>
      </c>
      <c r="S80" s="5">
        <f t="shared" si="6"/>
        <v>53208.115122129464</v>
      </c>
      <c r="T80" s="5">
        <f t="shared" si="7"/>
        <v>0</v>
      </c>
      <c r="U80" s="5">
        <f t="shared" si="8"/>
        <v>53208.115122129464</v>
      </c>
      <c r="V80" s="70">
        <f t="shared" ref="V80:W80" si="199">S80/$H68</f>
        <v>2.7033903891543469E-2</v>
      </c>
      <c r="W80" s="70">
        <f t="shared" si="199"/>
        <v>0</v>
      </c>
      <c r="X80" s="70">
        <f t="shared" si="10"/>
        <v>2.7033903891543469E-2</v>
      </c>
      <c r="Y80" s="19">
        <f t="shared" si="15"/>
        <v>-34794.437701728726</v>
      </c>
      <c r="Z80" s="19">
        <f t="shared" si="16"/>
        <v>0</v>
      </c>
      <c r="AA80" s="19">
        <f t="shared" si="17"/>
        <v>-34794.437701728726</v>
      </c>
      <c r="AB80" s="72">
        <f t="shared" si="18"/>
        <v>4.7999999999999972</v>
      </c>
      <c r="AC80" s="6">
        <f t="shared" si="19"/>
        <v>0</v>
      </c>
    </row>
    <row r="81" spans="1:29" ht="15" customHeight="1" x14ac:dyDescent="0.25">
      <c r="A81" s="1" t="s">
        <v>64</v>
      </c>
      <c r="B81" s="23">
        <v>43922</v>
      </c>
      <c r="C81" s="67">
        <v>4</v>
      </c>
      <c r="D81" s="1">
        <v>39.1</v>
      </c>
      <c r="E81" s="6">
        <v>0</v>
      </c>
      <c r="F81" s="1">
        <v>1.1499999999999999</v>
      </c>
      <c r="G81" s="5">
        <v>4399032.8650000002</v>
      </c>
      <c r="H81" s="5"/>
      <c r="I81" s="5">
        <v>2635397.2161121112</v>
      </c>
      <c r="J81" s="5">
        <v>2578923.254860708</v>
      </c>
      <c r="K81" s="69">
        <v>2578923.254860708</v>
      </c>
      <c r="L81" s="1">
        <f t="shared" si="2"/>
        <v>-2.7999999999999972</v>
      </c>
      <c r="M81" s="1">
        <f t="shared" si="3"/>
        <v>-0.13666666699999999</v>
      </c>
      <c r="N81" s="8">
        <f t="shared" ref="N81:O81" si="200">D$3*D81-D$3*D69</f>
        <v>-311137.06400000025</v>
      </c>
      <c r="O81" s="8">
        <f t="shared" si="200"/>
        <v>1449.7082260025402</v>
      </c>
      <c r="P81" s="70">
        <f t="shared" ref="P81:Q81" si="201">N81/$H69</f>
        <v>-0.12795156804283961</v>
      </c>
      <c r="Q81" s="70">
        <f t="shared" si="201"/>
        <v>5.9617596932015854E-4</v>
      </c>
      <c r="R81" s="1">
        <f>VLOOKUP(C81,Sheet6!$C$44:$D$55,2,FALSE)</f>
        <v>1.1303975823179111</v>
      </c>
      <c r="S81" s="5">
        <f t="shared" si="6"/>
        <v>-351708.58491509344</v>
      </c>
      <c r="T81" s="5">
        <f t="shared" si="7"/>
        <v>1638.7466737396594</v>
      </c>
      <c r="U81" s="5">
        <f t="shared" si="8"/>
        <v>-350069.83824135381</v>
      </c>
      <c r="V81" s="70">
        <f t="shared" ref="V81:W81" si="202">S81/$H69</f>
        <v>-0.14463614316941159</v>
      </c>
      <c r="W81" s="70">
        <f t="shared" si="202"/>
        <v>6.7391587435554432E-4</v>
      </c>
      <c r="X81" s="70">
        <f t="shared" si="10"/>
        <v>-0.14396222729505603</v>
      </c>
      <c r="Y81" s="19">
        <f t="shared" si="15"/>
        <v>-404916.70003722288</v>
      </c>
      <c r="Z81" s="19">
        <f t="shared" si="16"/>
        <v>1638.7466737396594</v>
      </c>
      <c r="AA81" s="19">
        <f t="shared" si="17"/>
        <v>-403277.95336348325</v>
      </c>
      <c r="AB81" s="72">
        <f t="shared" si="18"/>
        <v>3.2000000000000028</v>
      </c>
      <c r="AC81" s="6">
        <f t="shared" si="19"/>
        <v>0</v>
      </c>
    </row>
    <row r="82" spans="1:29" ht="15" customHeight="1" x14ac:dyDescent="0.25">
      <c r="A82" s="1" t="s">
        <v>64</v>
      </c>
      <c r="B82" s="23">
        <v>43952</v>
      </c>
      <c r="C82" s="67">
        <v>5</v>
      </c>
      <c r="D82" s="1">
        <v>42.8</v>
      </c>
      <c r="E82" s="6">
        <v>0.17</v>
      </c>
      <c r="F82" s="1">
        <v>1.4</v>
      </c>
      <c r="G82" s="5">
        <v>5186688.6619999995</v>
      </c>
      <c r="H82" s="5"/>
      <c r="I82" s="5">
        <v>3101176.7866474264</v>
      </c>
      <c r="J82" s="5">
        <v>3028362.8800498373</v>
      </c>
      <c r="K82" s="69">
        <v>3028362.8800498373</v>
      </c>
      <c r="L82" s="1">
        <f t="shared" si="2"/>
        <v>0.5</v>
      </c>
      <c r="M82" s="1">
        <f t="shared" si="3"/>
        <v>0.17</v>
      </c>
      <c r="N82" s="8">
        <f t="shared" ref="N82:O82" si="203">D$3*D82-D$3*D70</f>
        <v>55560.189999999478</v>
      </c>
      <c r="O82" s="8">
        <f t="shared" si="203"/>
        <v>-1803.2955938</v>
      </c>
      <c r="P82" s="70">
        <f t="shared" ref="P82:Q82" si="204">N82/$H70</f>
        <v>2.006895768528761E-2</v>
      </c>
      <c r="Q82" s="70">
        <f t="shared" si="204"/>
        <v>-6.5137039607024623E-4</v>
      </c>
      <c r="R82" s="1">
        <f>VLOOKUP(C82,Sheet6!$C$44:$D$55,2,FALSE)</f>
        <v>1.4063699516826551</v>
      </c>
      <c r="S82" s="5">
        <f t="shared" si="6"/>
        <v>78138.181725778399</v>
      </c>
      <c r="T82" s="5">
        <f t="shared" si="7"/>
        <v>-2536.1007371220508</v>
      </c>
      <c r="U82" s="5">
        <f t="shared" si="8"/>
        <v>75602.080988656351</v>
      </c>
      <c r="V82" s="70">
        <f t="shared" ref="V82:W82" si="205">S82/$H70</f>
        <v>2.8224379050179185E-2</v>
      </c>
      <c r="W82" s="70">
        <f t="shared" si="205"/>
        <v>-9.1606775244882407E-4</v>
      </c>
      <c r="X82" s="70">
        <f t="shared" si="10"/>
        <v>2.730831129773036E-2</v>
      </c>
      <c r="Y82" s="19">
        <f t="shared" si="15"/>
        <v>429846.76664087182</v>
      </c>
      <c r="Z82" s="19">
        <f t="shared" si="16"/>
        <v>-4174.8474108617102</v>
      </c>
      <c r="AA82" s="19">
        <f t="shared" si="17"/>
        <v>425671.91923001013</v>
      </c>
      <c r="AB82" s="72">
        <f t="shared" si="18"/>
        <v>3.6999999999999957</v>
      </c>
      <c r="AC82" s="6">
        <f t="shared" si="19"/>
        <v>0.17</v>
      </c>
    </row>
    <row r="83" spans="1:29" ht="15" customHeight="1" x14ac:dyDescent="0.25">
      <c r="A83" s="1" t="s">
        <v>64</v>
      </c>
      <c r="B83" s="23">
        <v>43983</v>
      </c>
      <c r="C83" s="67">
        <v>6</v>
      </c>
      <c r="D83" s="1">
        <v>39.1</v>
      </c>
      <c r="E83" s="6">
        <v>4.3333333329999997</v>
      </c>
      <c r="F83" s="1">
        <v>1.32</v>
      </c>
      <c r="G83" s="5">
        <v>5044273.9369999999</v>
      </c>
      <c r="H83" s="5"/>
      <c r="I83" s="5">
        <v>2846939.0466625523</v>
      </c>
      <c r="J83" s="5">
        <v>2928933.331923109</v>
      </c>
      <c r="K83" s="69">
        <v>2928933.331923109</v>
      </c>
      <c r="L83" s="1">
        <f t="shared" ref="L83:L84" si="206">D83-D71</f>
        <v>-0.5</v>
      </c>
      <c r="M83" s="1">
        <f t="shared" ref="M83:M84" si="207">E83-E71</f>
        <v>-5.766666667</v>
      </c>
      <c r="N83" s="8">
        <f t="shared" ref="N83:O83" si="208">D$3*D83-D$3*D71</f>
        <v>-55560.19000000041</v>
      </c>
      <c r="O83" s="8">
        <f t="shared" si="208"/>
        <v>61170.615244202527</v>
      </c>
      <c r="P83" s="70">
        <f t="shared" ref="P83:Q83" si="209">N83/$H71</f>
        <v>-1.9658472250889108E-2</v>
      </c>
      <c r="Q83" s="70">
        <f t="shared" si="209"/>
        <v>2.1643569655682614E-2</v>
      </c>
      <c r="R83" s="1">
        <f>VLOOKUP(C83,Sheet6!$C$44:$D$55,2,FALSE)</f>
        <v>1.3388889849990284</v>
      </c>
      <c r="S83" s="5">
        <f t="shared" ref="S83:S84" si="210">$R83*N83</f>
        <v>-74388.926395453716</v>
      </c>
      <c r="T83" s="5">
        <f t="shared" ref="T83:T84" si="211">$R83*O83</f>
        <v>81900.662956076412</v>
      </c>
      <c r="U83" s="5">
        <f t="shared" ref="U83:U84" si="212">SUM(S83:T83)</f>
        <v>7511.7365606226958</v>
      </c>
      <c r="V83" s="70">
        <f t="shared" ref="V83:W83" si="213">S83/$H71</f>
        <v>-2.632051195862448E-2</v>
      </c>
      <c r="W83" s="70">
        <f t="shared" si="213"/>
        <v>2.8978337008052666E-2</v>
      </c>
      <c r="X83" s="70">
        <f t="shared" ref="X83:X84" si="214">SUM(V83:W83)</f>
        <v>2.6578250494281863E-3</v>
      </c>
      <c r="Y83" s="19">
        <f t="shared" si="15"/>
        <v>-152527.10812123213</v>
      </c>
      <c r="Z83" s="19">
        <f t="shared" si="16"/>
        <v>84436.76369319846</v>
      </c>
      <c r="AA83" s="19">
        <f t="shared" si="17"/>
        <v>-68090.344428033655</v>
      </c>
      <c r="AB83" s="72">
        <f t="shared" si="18"/>
        <v>-3.6999999999999957</v>
      </c>
      <c r="AC83" s="6">
        <f t="shared" si="19"/>
        <v>4.1633333329999997</v>
      </c>
    </row>
    <row r="84" spans="1:29" ht="15" customHeight="1" x14ac:dyDescent="0.25">
      <c r="A84" s="1" t="s">
        <v>64</v>
      </c>
      <c r="B84" s="23">
        <v>44013</v>
      </c>
      <c r="C84" s="67">
        <v>7</v>
      </c>
      <c r="D84" s="1">
        <v>34.700000000000003</v>
      </c>
      <c r="E84" s="6">
        <v>11.83333333</v>
      </c>
      <c r="F84" s="1">
        <v>1</v>
      </c>
      <c r="G84" s="5">
        <v>4180835.727</v>
      </c>
      <c r="H84" s="5"/>
      <c r="I84" s="5">
        <v>2229608.2209447869</v>
      </c>
      <c r="J84" s="5">
        <v>2301828.6423720988</v>
      </c>
      <c r="K84" s="69">
        <v>2301828.6423720988</v>
      </c>
      <c r="L84" s="1">
        <f t="shared" si="206"/>
        <v>-1.8999999999999986</v>
      </c>
      <c r="M84" s="1">
        <f t="shared" si="207"/>
        <v>9.7333333300000007</v>
      </c>
      <c r="N84" s="8">
        <f t="shared" ref="N84:O84" si="215">D$3*D84-D$3*D72</f>
        <v>-211128.7219999996</v>
      </c>
      <c r="O84" s="8">
        <f t="shared" si="215"/>
        <v>-103247.51239397458</v>
      </c>
      <c r="P84" s="70">
        <f t="shared" ref="P84:Q84" si="216">N84/$H72</f>
        <v>-8.7317497431594462E-2</v>
      </c>
      <c r="Q84" s="70">
        <f t="shared" si="216"/>
        <v>-4.2700558753343901E-2</v>
      </c>
      <c r="R84" s="1">
        <f>VLOOKUP(C84,Sheet6!$C$44:$D$55,2,FALSE)</f>
        <v>1.0535621782624129</v>
      </c>
      <c r="S84" s="5">
        <f t="shared" si="210"/>
        <v>-222437.23624407902</v>
      </c>
      <c r="T84" s="5">
        <f t="shared" si="211"/>
        <v>-108777.67405797134</v>
      </c>
      <c r="U84" s="5">
        <f t="shared" si="212"/>
        <v>-331214.91030205035</v>
      </c>
      <c r="V84" s="70">
        <f t="shared" ref="V84:W84" si="217">S84/$H72</f>
        <v>-9.199441279445332E-2</v>
      </c>
      <c r="W84" s="70">
        <f t="shared" si="217"/>
        <v>-4.4987693693195142E-2</v>
      </c>
      <c r="X84" s="70">
        <f t="shared" si="214"/>
        <v>-0.13698210648764847</v>
      </c>
      <c r="Y84" s="19">
        <f t="shared" ref="Y84" si="218">S84-S83</f>
        <v>-148048.3098486253</v>
      </c>
      <c r="Z84" s="19">
        <f t="shared" ref="Z84" si="219">T84-T83</f>
        <v>-190678.33701404775</v>
      </c>
      <c r="AA84" s="19">
        <f t="shared" ref="AA84" si="220">U84-U83</f>
        <v>-338726.64686267305</v>
      </c>
      <c r="AB84" s="72">
        <f t="shared" ref="AB84:AC84" si="221">D84-D83</f>
        <v>-4.3999999999999986</v>
      </c>
      <c r="AC84" s="6">
        <f t="shared" si="221"/>
        <v>7.4999999970000006</v>
      </c>
    </row>
  </sheetData>
  <mergeCells count="1">
    <mergeCell ref="L4:Q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D19E-C8C8-4792-B4FB-A8472D60ACB6}">
  <dimension ref="A2:H81"/>
  <sheetViews>
    <sheetView workbookViewId="0">
      <selection activeCell="I3" sqref="I3"/>
    </sheetView>
  </sheetViews>
  <sheetFormatPr defaultRowHeight="15" x14ac:dyDescent="0.25"/>
  <cols>
    <col min="7" max="7" width="16.85546875" customWidth="1"/>
    <col min="8" max="8" width="15.42578125" customWidth="1"/>
  </cols>
  <sheetData>
    <row r="2" spans="1:8" ht="30" x14ac:dyDescent="0.25">
      <c r="A2" s="2" t="s">
        <v>28</v>
      </c>
      <c r="B2" s="2" t="s">
        <v>0</v>
      </c>
      <c r="C2" s="2" t="s">
        <v>43</v>
      </c>
      <c r="D2" s="2" t="s">
        <v>29</v>
      </c>
      <c r="E2" s="2" t="s">
        <v>30</v>
      </c>
      <c r="F2" s="2" t="s">
        <v>14</v>
      </c>
      <c r="G2" s="2" t="s">
        <v>31</v>
      </c>
      <c r="H2" s="2" t="s">
        <v>1</v>
      </c>
    </row>
    <row r="3" spans="1:8" x14ac:dyDescent="0.25">
      <c r="A3" s="1" t="s">
        <v>64</v>
      </c>
      <c r="B3" s="23">
        <v>41640</v>
      </c>
      <c r="C3" s="67">
        <v>1</v>
      </c>
      <c r="D3" s="1">
        <v>26.6</v>
      </c>
      <c r="E3" s="6">
        <v>0.203333333</v>
      </c>
      <c r="F3" s="1">
        <v>0.73</v>
      </c>
      <c r="G3" s="5">
        <v>1867008.54</v>
      </c>
      <c r="H3" s="5">
        <v>1263800.9750000001</v>
      </c>
    </row>
    <row r="4" spans="1:8" x14ac:dyDescent="0.25">
      <c r="A4" s="1" t="s">
        <v>64</v>
      </c>
      <c r="B4" s="23">
        <v>41671</v>
      </c>
      <c r="C4" s="67">
        <v>2</v>
      </c>
      <c r="D4" s="1">
        <v>29.9</v>
      </c>
      <c r="E4" s="6">
        <v>0</v>
      </c>
      <c r="F4" s="1">
        <v>0.72</v>
      </c>
      <c r="G4" s="5">
        <v>2079275.754</v>
      </c>
      <c r="H4" s="5">
        <v>1411839.3470000001</v>
      </c>
    </row>
    <row r="5" spans="1:8" x14ac:dyDescent="0.25">
      <c r="A5" s="1" t="s">
        <v>64</v>
      </c>
      <c r="B5" s="23">
        <v>41699</v>
      </c>
      <c r="C5" s="67">
        <v>3</v>
      </c>
      <c r="D5" s="1">
        <v>35.299999999999997</v>
      </c>
      <c r="E5" s="6">
        <v>1.3333333329999999</v>
      </c>
      <c r="F5" s="1">
        <v>0.97</v>
      </c>
      <c r="G5" s="5">
        <v>2819697.6979999999</v>
      </c>
      <c r="H5" s="5">
        <v>1774035.436</v>
      </c>
    </row>
    <row r="6" spans="1:8" x14ac:dyDescent="0.25">
      <c r="A6" s="1" t="s">
        <v>64</v>
      </c>
      <c r="B6" s="23">
        <v>41730</v>
      </c>
      <c r="C6" s="67">
        <v>4</v>
      </c>
      <c r="D6" s="1">
        <v>40.700000000000003</v>
      </c>
      <c r="E6" s="6">
        <v>0.366666667</v>
      </c>
      <c r="F6" s="1">
        <v>1.1499999999999999</v>
      </c>
      <c r="G6" s="5">
        <v>3247103.9980000001</v>
      </c>
      <c r="H6" s="5">
        <v>2123464.0920000002</v>
      </c>
    </row>
    <row r="7" spans="1:8" x14ac:dyDescent="0.25">
      <c r="A7" s="1" t="s">
        <v>64</v>
      </c>
      <c r="B7" s="23">
        <v>41760</v>
      </c>
      <c r="C7" s="67">
        <v>5</v>
      </c>
      <c r="D7" s="1">
        <v>42.6</v>
      </c>
      <c r="E7" s="6">
        <v>0</v>
      </c>
      <c r="F7" s="1">
        <v>1.4</v>
      </c>
      <c r="G7" s="5">
        <v>4156829.6120000002</v>
      </c>
      <c r="H7" s="5">
        <v>2869174.301</v>
      </c>
    </row>
    <row r="8" spans="1:8" x14ac:dyDescent="0.25">
      <c r="A8" s="1" t="s">
        <v>64</v>
      </c>
      <c r="B8" s="23">
        <v>41791</v>
      </c>
      <c r="C8" s="67">
        <v>6</v>
      </c>
      <c r="D8" s="1">
        <v>41.8</v>
      </c>
      <c r="E8" s="6">
        <v>3.3333333E-2</v>
      </c>
      <c r="F8" s="1">
        <v>1.32</v>
      </c>
      <c r="G8" s="5">
        <v>4274626.6919999998</v>
      </c>
      <c r="H8" s="5">
        <v>2933657.15</v>
      </c>
    </row>
    <row r="9" spans="1:8" x14ac:dyDescent="0.25">
      <c r="A9" s="1" t="s">
        <v>64</v>
      </c>
      <c r="B9" s="23">
        <v>41821</v>
      </c>
      <c r="C9" s="67">
        <v>7</v>
      </c>
      <c r="D9" s="1">
        <v>36.1</v>
      </c>
      <c r="E9" s="6">
        <v>20.233333330000001</v>
      </c>
      <c r="F9" s="1">
        <v>1</v>
      </c>
      <c r="G9" s="5">
        <v>3517336.6639999999</v>
      </c>
      <c r="H9" s="5">
        <v>2350688.7949999999</v>
      </c>
    </row>
    <row r="10" spans="1:8" x14ac:dyDescent="0.25">
      <c r="A10" s="1" t="s">
        <v>64</v>
      </c>
      <c r="B10" s="23">
        <v>41852</v>
      </c>
      <c r="C10" s="67">
        <v>8</v>
      </c>
      <c r="D10" s="1">
        <v>33.9</v>
      </c>
      <c r="E10" s="6">
        <v>3.5333333329999999</v>
      </c>
      <c r="F10" s="1">
        <v>0.88</v>
      </c>
      <c r="G10" s="5">
        <v>2720844.3330000001</v>
      </c>
      <c r="H10" s="5">
        <v>1805917.55</v>
      </c>
    </row>
    <row r="11" spans="1:8" x14ac:dyDescent="0.25">
      <c r="A11" s="1" t="s">
        <v>64</v>
      </c>
      <c r="B11" s="23">
        <v>41883</v>
      </c>
      <c r="C11" s="67">
        <v>9</v>
      </c>
      <c r="D11" s="1">
        <v>32.9</v>
      </c>
      <c r="E11" s="6">
        <v>6.6666666670000003</v>
      </c>
      <c r="F11" s="1">
        <v>0.88</v>
      </c>
      <c r="G11" s="5">
        <v>2593552.0759999999</v>
      </c>
      <c r="H11" s="5">
        <v>1709823.0260000001</v>
      </c>
    </row>
    <row r="12" spans="1:8" x14ac:dyDescent="0.25">
      <c r="A12" s="1" t="s">
        <v>64</v>
      </c>
      <c r="B12" s="23">
        <v>41913</v>
      </c>
      <c r="C12" s="67">
        <v>10</v>
      </c>
      <c r="D12" s="1">
        <v>37.299999999999997</v>
      </c>
      <c r="E12" s="6">
        <v>3.3333333E-2</v>
      </c>
      <c r="F12" s="1">
        <v>0.98</v>
      </c>
      <c r="G12" s="5">
        <v>3210895.8969999999</v>
      </c>
      <c r="H12" s="5">
        <v>2084481.3529999999</v>
      </c>
    </row>
    <row r="13" spans="1:8" x14ac:dyDescent="0.25">
      <c r="A13" s="1" t="s">
        <v>64</v>
      </c>
      <c r="B13" s="23">
        <v>41944</v>
      </c>
      <c r="C13" s="67">
        <v>11</v>
      </c>
      <c r="D13" s="1">
        <v>34.700000000000003</v>
      </c>
      <c r="E13" s="6">
        <v>1.7</v>
      </c>
      <c r="F13" s="1">
        <v>1.04</v>
      </c>
      <c r="G13" s="5">
        <v>3441575.5210000002</v>
      </c>
      <c r="H13" s="5">
        <v>2341333.9309999999</v>
      </c>
    </row>
    <row r="14" spans="1:8" x14ac:dyDescent="0.25">
      <c r="A14" s="1" t="s">
        <v>64</v>
      </c>
      <c r="B14" s="23">
        <v>41974</v>
      </c>
      <c r="C14" s="67">
        <v>12</v>
      </c>
      <c r="D14" s="1">
        <v>29</v>
      </c>
      <c r="E14" s="6">
        <v>0</v>
      </c>
      <c r="F14" s="1">
        <v>0.84</v>
      </c>
      <c r="G14" s="5">
        <v>2544366.1850000001</v>
      </c>
      <c r="H14" s="5">
        <v>1648893.35</v>
      </c>
    </row>
    <row r="15" spans="1:8" x14ac:dyDescent="0.25">
      <c r="A15" s="1" t="s">
        <v>64</v>
      </c>
      <c r="B15" s="23">
        <v>42005</v>
      </c>
      <c r="C15" s="67">
        <v>1</v>
      </c>
      <c r="D15" s="1">
        <v>27</v>
      </c>
      <c r="E15" s="6">
        <v>3.3333333E-2</v>
      </c>
      <c r="F15" s="1">
        <v>0.73</v>
      </c>
      <c r="G15" s="5">
        <v>2277047.2829999998</v>
      </c>
      <c r="H15" s="5">
        <v>1545630.541</v>
      </c>
    </row>
    <row r="16" spans="1:8" x14ac:dyDescent="0.25">
      <c r="A16" s="1" t="s">
        <v>64</v>
      </c>
      <c r="B16" s="23">
        <v>42036</v>
      </c>
      <c r="C16" s="67">
        <v>2</v>
      </c>
      <c r="D16" s="1">
        <v>32.6</v>
      </c>
      <c r="E16" s="6">
        <v>0</v>
      </c>
      <c r="F16" s="1">
        <v>0.72</v>
      </c>
      <c r="G16" s="5">
        <v>2328912.1370000001</v>
      </c>
      <c r="H16" s="5">
        <v>1601501.4069999999</v>
      </c>
    </row>
    <row r="17" spans="1:8" x14ac:dyDescent="0.25">
      <c r="A17" s="1" t="s">
        <v>64</v>
      </c>
      <c r="B17" s="23">
        <v>42064</v>
      </c>
      <c r="C17" s="67">
        <v>3</v>
      </c>
      <c r="D17" s="1">
        <v>35.700000000000003</v>
      </c>
      <c r="E17" s="6">
        <v>0.86666666699999995</v>
      </c>
      <c r="F17" s="1">
        <v>0.97</v>
      </c>
      <c r="G17" s="5">
        <v>3221371.59</v>
      </c>
      <c r="H17" s="5">
        <v>2100833.412</v>
      </c>
    </row>
    <row r="18" spans="1:8" x14ac:dyDescent="0.25">
      <c r="A18" s="1" t="s">
        <v>64</v>
      </c>
      <c r="B18" s="23">
        <v>42095</v>
      </c>
      <c r="C18" s="67">
        <v>4</v>
      </c>
      <c r="D18" s="1">
        <v>40.4</v>
      </c>
      <c r="E18" s="6">
        <v>0.76666666699999997</v>
      </c>
      <c r="F18" s="1">
        <v>1.1499999999999999</v>
      </c>
      <c r="G18" s="5">
        <v>3643432.105</v>
      </c>
      <c r="H18" s="5">
        <v>2356968.3089999999</v>
      </c>
    </row>
    <row r="19" spans="1:8" x14ac:dyDescent="0.25">
      <c r="A19" s="1" t="s">
        <v>64</v>
      </c>
      <c r="B19" s="23">
        <v>42125</v>
      </c>
      <c r="C19" s="67">
        <v>5</v>
      </c>
      <c r="D19" s="1">
        <v>44.1</v>
      </c>
      <c r="E19" s="6">
        <v>0.236666667</v>
      </c>
      <c r="F19" s="1">
        <v>1.4</v>
      </c>
      <c r="G19" s="5">
        <v>4657459.7359999996</v>
      </c>
      <c r="H19" s="5">
        <v>3171809.611</v>
      </c>
    </row>
    <row r="20" spans="1:8" x14ac:dyDescent="0.25">
      <c r="A20" s="1" t="s">
        <v>64</v>
      </c>
      <c r="B20" s="23">
        <v>42156</v>
      </c>
      <c r="C20" s="67">
        <v>6</v>
      </c>
      <c r="D20" s="1">
        <v>38.4</v>
      </c>
      <c r="E20" s="6">
        <v>0.13666666699999999</v>
      </c>
      <c r="F20" s="1">
        <v>1.32</v>
      </c>
      <c r="G20" s="5">
        <v>3965685.4709999999</v>
      </c>
      <c r="H20" s="5">
        <v>2717746.84</v>
      </c>
    </row>
    <row r="21" spans="1:8" x14ac:dyDescent="0.25">
      <c r="A21" s="1" t="s">
        <v>64</v>
      </c>
      <c r="B21" s="23">
        <v>42186</v>
      </c>
      <c r="C21" s="67">
        <v>7</v>
      </c>
      <c r="D21" s="1">
        <v>34.9</v>
      </c>
      <c r="E21" s="6">
        <v>10.6</v>
      </c>
      <c r="F21" s="1">
        <v>1</v>
      </c>
      <c r="G21" s="5">
        <v>3178279.5580000002</v>
      </c>
      <c r="H21" s="5">
        <v>2100476.9929999998</v>
      </c>
    </row>
    <row r="22" spans="1:8" x14ac:dyDescent="0.25">
      <c r="A22" s="1" t="s">
        <v>64</v>
      </c>
      <c r="B22" s="23">
        <v>42217</v>
      </c>
      <c r="C22" s="67">
        <v>8</v>
      </c>
      <c r="D22" s="1">
        <v>34.1</v>
      </c>
      <c r="E22" s="6">
        <v>0.63333333300000005</v>
      </c>
      <c r="F22" s="1">
        <v>0.88</v>
      </c>
      <c r="G22" s="5">
        <v>2815953.784</v>
      </c>
      <c r="H22" s="5">
        <v>1898833.5060000001</v>
      </c>
    </row>
    <row r="23" spans="1:8" x14ac:dyDescent="0.25">
      <c r="A23" s="1" t="s">
        <v>64</v>
      </c>
      <c r="B23" s="23">
        <v>42248</v>
      </c>
      <c r="C23" s="67">
        <v>9</v>
      </c>
      <c r="D23" s="1">
        <v>35.5</v>
      </c>
      <c r="E23" s="6">
        <v>2.6</v>
      </c>
      <c r="F23" s="1">
        <v>0.88</v>
      </c>
      <c r="G23" s="5">
        <v>2888853.7790000001</v>
      </c>
      <c r="H23" s="5">
        <v>1963178.851</v>
      </c>
    </row>
    <row r="24" spans="1:8" x14ac:dyDescent="0.25">
      <c r="A24" s="1" t="s">
        <v>64</v>
      </c>
      <c r="B24" s="23">
        <v>42278</v>
      </c>
      <c r="C24" s="67">
        <v>10</v>
      </c>
      <c r="D24" s="1">
        <v>37.700000000000003</v>
      </c>
      <c r="E24" s="6">
        <v>0</v>
      </c>
      <c r="F24" s="1">
        <v>0.98</v>
      </c>
      <c r="G24" s="5">
        <v>3240045.0389999999</v>
      </c>
      <c r="H24" s="5">
        <v>2211023.4989999998</v>
      </c>
    </row>
    <row r="25" spans="1:8" x14ac:dyDescent="0.25">
      <c r="A25" s="1" t="s">
        <v>64</v>
      </c>
      <c r="B25" s="23">
        <v>42309</v>
      </c>
      <c r="C25" s="67">
        <v>11</v>
      </c>
      <c r="D25" s="1">
        <v>34.299999999999997</v>
      </c>
      <c r="E25" s="6">
        <v>0</v>
      </c>
      <c r="F25" s="1">
        <v>1.04</v>
      </c>
      <c r="G25" s="5">
        <v>3332856.0219999999</v>
      </c>
      <c r="H25" s="5">
        <v>2345273.2259999998</v>
      </c>
    </row>
    <row r="26" spans="1:8" x14ac:dyDescent="0.25">
      <c r="A26" s="1" t="s">
        <v>64</v>
      </c>
      <c r="B26" s="23">
        <v>42339</v>
      </c>
      <c r="C26" s="67">
        <v>12</v>
      </c>
      <c r="D26" s="1">
        <v>30.2</v>
      </c>
      <c r="E26" s="6">
        <v>0</v>
      </c>
      <c r="F26" s="1">
        <v>0.84</v>
      </c>
      <c r="G26" s="5">
        <v>2718731.5430000001</v>
      </c>
      <c r="H26" s="5">
        <v>1829604.443</v>
      </c>
    </row>
    <row r="27" spans="1:8" x14ac:dyDescent="0.25">
      <c r="A27" s="1" t="s">
        <v>64</v>
      </c>
      <c r="B27" s="23">
        <v>42370</v>
      </c>
      <c r="C27" s="67">
        <v>1</v>
      </c>
      <c r="D27" s="1">
        <v>30.1</v>
      </c>
      <c r="E27" s="6">
        <v>3.3333333330000001</v>
      </c>
      <c r="F27" s="1">
        <v>0.73</v>
      </c>
      <c r="G27" s="5">
        <v>2314587.9309999999</v>
      </c>
      <c r="H27" s="5">
        <v>1553364.5120000001</v>
      </c>
    </row>
    <row r="28" spans="1:8" x14ac:dyDescent="0.25">
      <c r="A28" s="1" t="s">
        <v>64</v>
      </c>
      <c r="B28" s="23">
        <v>42401</v>
      </c>
      <c r="C28" s="67">
        <v>2</v>
      </c>
      <c r="D28" s="1">
        <v>31.9</v>
      </c>
      <c r="E28" s="6">
        <v>0</v>
      </c>
      <c r="F28" s="1">
        <v>0.72</v>
      </c>
      <c r="G28" s="5">
        <v>2273581.64</v>
      </c>
      <c r="H28" s="5">
        <v>1524627.9580000001</v>
      </c>
    </row>
    <row r="29" spans="1:8" x14ac:dyDescent="0.25">
      <c r="A29" s="1" t="s">
        <v>64</v>
      </c>
      <c r="B29" s="23">
        <v>42430</v>
      </c>
      <c r="C29" s="67">
        <v>3</v>
      </c>
      <c r="D29" s="1">
        <v>37.5</v>
      </c>
      <c r="E29" s="6">
        <v>0.13666666699999999</v>
      </c>
      <c r="F29" s="1">
        <v>0.97</v>
      </c>
      <c r="G29" s="5">
        <v>3151568.7510000002</v>
      </c>
      <c r="H29" s="5">
        <v>2072103.622</v>
      </c>
    </row>
    <row r="30" spans="1:8" x14ac:dyDescent="0.25">
      <c r="A30" s="1" t="s">
        <v>64</v>
      </c>
      <c r="B30" s="23">
        <v>42461</v>
      </c>
      <c r="C30" s="67">
        <v>4</v>
      </c>
      <c r="D30" s="1">
        <v>40.4</v>
      </c>
      <c r="E30" s="6">
        <v>0</v>
      </c>
      <c r="F30" s="1">
        <v>1.1499999999999999</v>
      </c>
      <c r="G30" s="5">
        <v>3662827.6320000002</v>
      </c>
      <c r="H30" s="5">
        <v>2362692.5260000001</v>
      </c>
    </row>
    <row r="31" spans="1:8" x14ac:dyDescent="0.25">
      <c r="A31" s="1" t="s">
        <v>64</v>
      </c>
      <c r="B31" s="23">
        <v>42491</v>
      </c>
      <c r="C31" s="67">
        <v>5</v>
      </c>
      <c r="D31" s="1">
        <v>44.2</v>
      </c>
      <c r="E31" s="6">
        <v>3.3333333E-2</v>
      </c>
      <c r="F31" s="1">
        <v>1.4</v>
      </c>
      <c r="G31" s="5">
        <v>4313336.7680000002</v>
      </c>
      <c r="H31" s="5">
        <v>2803554.9270000001</v>
      </c>
    </row>
    <row r="32" spans="1:8" x14ac:dyDescent="0.25">
      <c r="A32" s="1" t="s">
        <v>64</v>
      </c>
      <c r="B32" s="23">
        <v>42522</v>
      </c>
      <c r="C32" s="67">
        <v>6</v>
      </c>
      <c r="D32" s="1">
        <v>40.700000000000003</v>
      </c>
      <c r="E32" s="6">
        <v>0.63333333300000005</v>
      </c>
      <c r="F32" s="1">
        <v>1.32</v>
      </c>
      <c r="G32" s="5">
        <v>4006826.4419999998</v>
      </c>
      <c r="H32" s="5">
        <v>2614688.8590000002</v>
      </c>
    </row>
    <row r="33" spans="1:8" x14ac:dyDescent="0.25">
      <c r="A33" s="1" t="s">
        <v>64</v>
      </c>
      <c r="B33" s="23">
        <v>42552</v>
      </c>
      <c r="C33" s="67">
        <v>7</v>
      </c>
      <c r="D33" s="1">
        <v>33.9</v>
      </c>
      <c r="E33" s="6">
        <v>4.9333333330000002</v>
      </c>
      <c r="F33" s="1">
        <v>1</v>
      </c>
      <c r="G33" s="5">
        <v>3119216.702</v>
      </c>
      <c r="H33" s="5">
        <v>1976664.084</v>
      </c>
    </row>
    <row r="34" spans="1:8" x14ac:dyDescent="0.25">
      <c r="A34" s="1" t="s">
        <v>64</v>
      </c>
      <c r="B34" s="23">
        <v>42583</v>
      </c>
      <c r="C34" s="67">
        <v>8</v>
      </c>
      <c r="D34" s="1">
        <v>31.8</v>
      </c>
      <c r="E34" s="6">
        <v>12.266666669999999</v>
      </c>
      <c r="F34" s="1">
        <v>0.88</v>
      </c>
      <c r="G34" s="5">
        <v>2512718.6430000002</v>
      </c>
      <c r="H34" s="5">
        <v>1608536.523</v>
      </c>
    </row>
    <row r="35" spans="1:8" x14ac:dyDescent="0.25">
      <c r="A35" s="1" t="s">
        <v>64</v>
      </c>
      <c r="B35" s="23">
        <v>42614</v>
      </c>
      <c r="C35" s="67">
        <v>9</v>
      </c>
      <c r="D35" s="1">
        <v>34.1</v>
      </c>
      <c r="E35" s="6">
        <v>0.96666666700000003</v>
      </c>
      <c r="F35" s="1">
        <v>0.88</v>
      </c>
      <c r="G35" s="5">
        <v>2565597.8539999998</v>
      </c>
      <c r="H35" s="5">
        <v>1703413.703</v>
      </c>
    </row>
    <row r="36" spans="1:8" x14ac:dyDescent="0.25">
      <c r="A36" s="1" t="s">
        <v>64</v>
      </c>
      <c r="B36" s="23">
        <v>42644</v>
      </c>
      <c r="C36" s="67">
        <v>10</v>
      </c>
      <c r="D36" s="1">
        <v>33.700000000000003</v>
      </c>
      <c r="E36" s="6">
        <v>3.3666666670000001</v>
      </c>
      <c r="F36" s="1">
        <v>0.98</v>
      </c>
      <c r="G36" s="5">
        <v>2732702.534</v>
      </c>
      <c r="H36" s="5">
        <v>1745775.8929999999</v>
      </c>
    </row>
    <row r="37" spans="1:8" x14ac:dyDescent="0.25">
      <c r="A37" s="1" t="s">
        <v>64</v>
      </c>
      <c r="B37" s="23">
        <v>42675</v>
      </c>
      <c r="C37" s="67">
        <v>11</v>
      </c>
      <c r="D37" s="1">
        <v>33.6</v>
      </c>
      <c r="E37" s="6">
        <v>0</v>
      </c>
      <c r="F37" s="1">
        <v>1.04</v>
      </c>
      <c r="G37" s="5">
        <v>2921047.6140000001</v>
      </c>
      <c r="H37" s="5">
        <v>1992927.0889999999</v>
      </c>
    </row>
    <row r="38" spans="1:8" x14ac:dyDescent="0.25">
      <c r="A38" s="1" t="s">
        <v>64</v>
      </c>
      <c r="B38" s="23">
        <v>42705</v>
      </c>
      <c r="C38" s="67">
        <v>12</v>
      </c>
      <c r="D38" s="1">
        <v>31.3</v>
      </c>
      <c r="E38" s="6">
        <v>0</v>
      </c>
      <c r="F38" s="1">
        <v>0.84</v>
      </c>
      <c r="G38" s="5">
        <v>2488294.656</v>
      </c>
      <c r="H38" s="5">
        <v>1641684.6950000001</v>
      </c>
    </row>
    <row r="39" spans="1:8" x14ac:dyDescent="0.25">
      <c r="A39" s="1" t="s">
        <v>64</v>
      </c>
      <c r="B39" s="23">
        <v>42736</v>
      </c>
      <c r="C39" s="67">
        <v>1</v>
      </c>
      <c r="D39" s="1">
        <v>28.6</v>
      </c>
      <c r="E39" s="6">
        <v>0</v>
      </c>
      <c r="F39" s="1">
        <v>0.73</v>
      </c>
      <c r="G39" s="5">
        <v>2124232.0380000002</v>
      </c>
      <c r="H39" s="5">
        <v>1407049.557</v>
      </c>
    </row>
    <row r="40" spans="1:8" x14ac:dyDescent="0.25">
      <c r="A40" s="1" t="s">
        <v>64</v>
      </c>
      <c r="B40" s="23">
        <v>42767</v>
      </c>
      <c r="C40" s="67">
        <v>2</v>
      </c>
      <c r="D40" s="1">
        <v>32.5</v>
      </c>
      <c r="E40" s="6">
        <v>0</v>
      </c>
      <c r="F40" s="1">
        <v>0.72</v>
      </c>
      <c r="G40" s="5">
        <v>2350022.7220000001</v>
      </c>
      <c r="H40" s="5">
        <v>1497592.59</v>
      </c>
    </row>
    <row r="41" spans="1:8" x14ac:dyDescent="0.25">
      <c r="A41" s="1" t="s">
        <v>64</v>
      </c>
      <c r="B41" s="23">
        <v>42795</v>
      </c>
      <c r="C41" s="67">
        <v>3</v>
      </c>
      <c r="D41" s="1">
        <v>36.4</v>
      </c>
      <c r="E41" s="6">
        <v>0</v>
      </c>
      <c r="F41" s="1">
        <v>0.97</v>
      </c>
      <c r="G41" s="5">
        <v>3188968.21</v>
      </c>
      <c r="H41" s="5">
        <v>2045441.966</v>
      </c>
    </row>
    <row r="42" spans="1:8" x14ac:dyDescent="0.25">
      <c r="A42" s="1" t="s">
        <v>64</v>
      </c>
      <c r="B42" s="23">
        <v>42826</v>
      </c>
      <c r="C42" s="67">
        <v>4</v>
      </c>
      <c r="D42" s="1">
        <v>40.200000000000003</v>
      </c>
      <c r="E42" s="6">
        <v>0</v>
      </c>
      <c r="F42" s="1">
        <v>1.1499999999999999</v>
      </c>
      <c r="G42" s="5">
        <v>4005507.3730000001</v>
      </c>
      <c r="H42" s="5">
        <v>2569433.0380000002</v>
      </c>
    </row>
    <row r="43" spans="1:8" x14ac:dyDescent="0.25">
      <c r="A43" s="1" t="s">
        <v>64</v>
      </c>
      <c r="B43" s="23">
        <v>42856</v>
      </c>
      <c r="C43" s="67">
        <v>5</v>
      </c>
      <c r="D43" s="1">
        <v>42.4</v>
      </c>
      <c r="E43" s="6">
        <v>6.6666666999999999E-2</v>
      </c>
      <c r="F43" s="1">
        <v>1.4</v>
      </c>
      <c r="G43" s="5">
        <v>4706279.8490000004</v>
      </c>
      <c r="H43" s="5">
        <v>3125224.4330000002</v>
      </c>
    </row>
    <row r="44" spans="1:8" x14ac:dyDescent="0.25">
      <c r="A44" s="1" t="s">
        <v>64</v>
      </c>
      <c r="B44" s="23">
        <v>42887</v>
      </c>
      <c r="C44" s="67">
        <v>6</v>
      </c>
      <c r="D44" s="1">
        <v>39.1</v>
      </c>
      <c r="E44" s="6">
        <v>0.366666667</v>
      </c>
      <c r="F44" s="1">
        <v>1.32</v>
      </c>
      <c r="G44" s="5">
        <v>4231507.3859999999</v>
      </c>
      <c r="H44" s="5">
        <v>2718787.4980000001</v>
      </c>
    </row>
    <row r="45" spans="1:8" x14ac:dyDescent="0.25">
      <c r="A45" s="1" t="s">
        <v>64</v>
      </c>
      <c r="B45" s="23">
        <v>42917</v>
      </c>
      <c r="C45" s="67">
        <v>7</v>
      </c>
      <c r="D45" s="1">
        <v>31.5</v>
      </c>
      <c r="E45" s="6">
        <v>13.2</v>
      </c>
      <c r="F45" s="1">
        <v>1</v>
      </c>
      <c r="G45" s="5">
        <v>3333766.8530000001</v>
      </c>
      <c r="H45" s="5">
        <v>2150589.2969999998</v>
      </c>
    </row>
    <row r="46" spans="1:8" x14ac:dyDescent="0.25">
      <c r="A46" s="1" t="s">
        <v>64</v>
      </c>
      <c r="B46" s="23">
        <v>42948</v>
      </c>
      <c r="C46" s="67">
        <v>8</v>
      </c>
      <c r="D46" s="1">
        <v>33.200000000000003</v>
      </c>
      <c r="E46" s="6">
        <v>2.1</v>
      </c>
      <c r="F46" s="1">
        <v>0.88</v>
      </c>
      <c r="G46" s="5">
        <v>2861312.1940000001</v>
      </c>
      <c r="H46" s="5">
        <v>1912744.6669999999</v>
      </c>
    </row>
    <row r="47" spans="1:8" x14ac:dyDescent="0.25">
      <c r="A47" s="1" t="s">
        <v>64</v>
      </c>
      <c r="B47" s="23">
        <v>42979</v>
      </c>
      <c r="C47" s="67">
        <v>9</v>
      </c>
      <c r="D47" s="1">
        <v>34.4</v>
      </c>
      <c r="E47" s="6">
        <v>0</v>
      </c>
      <c r="F47" s="1">
        <v>0.88</v>
      </c>
      <c r="G47" s="5">
        <v>2801478.3689999999</v>
      </c>
      <c r="H47" s="5">
        <v>1850219.558</v>
      </c>
    </row>
    <row r="48" spans="1:8" x14ac:dyDescent="0.25">
      <c r="A48" s="1" t="s">
        <v>64</v>
      </c>
      <c r="B48" s="23">
        <v>43009</v>
      </c>
      <c r="C48" s="67">
        <v>10</v>
      </c>
      <c r="D48" s="1">
        <v>37.200000000000003</v>
      </c>
      <c r="E48" s="6">
        <v>0</v>
      </c>
      <c r="F48" s="1">
        <v>0.98</v>
      </c>
      <c r="G48" s="5">
        <v>3292717.5639999998</v>
      </c>
      <c r="H48" s="5">
        <v>2133192.7409999999</v>
      </c>
    </row>
    <row r="49" spans="1:8" x14ac:dyDescent="0.25">
      <c r="A49" s="1" t="s">
        <v>64</v>
      </c>
      <c r="B49" s="23">
        <v>43040</v>
      </c>
      <c r="C49" s="67">
        <v>11</v>
      </c>
      <c r="D49" s="1">
        <v>32.4</v>
      </c>
      <c r="E49" s="6">
        <v>0</v>
      </c>
      <c r="F49" s="1">
        <v>1.04</v>
      </c>
      <c r="G49" s="5">
        <v>3241414.0989999999</v>
      </c>
      <c r="H49" s="5">
        <v>2203580.5419999999</v>
      </c>
    </row>
    <row r="50" spans="1:8" x14ac:dyDescent="0.25">
      <c r="A50" s="1" t="s">
        <v>64</v>
      </c>
      <c r="B50" s="23">
        <v>43070</v>
      </c>
      <c r="C50" s="67">
        <v>12</v>
      </c>
      <c r="D50" s="1">
        <v>27.8</v>
      </c>
      <c r="E50" s="6">
        <v>0.05</v>
      </c>
      <c r="F50" s="1">
        <v>0.84</v>
      </c>
      <c r="G50" s="5">
        <v>2553728.818</v>
      </c>
      <c r="H50" s="5">
        <v>1659464.405</v>
      </c>
    </row>
    <row r="51" spans="1:8" x14ac:dyDescent="0.25">
      <c r="A51" s="1" t="s">
        <v>64</v>
      </c>
      <c r="B51" s="23">
        <v>43101</v>
      </c>
      <c r="C51" s="67">
        <v>1</v>
      </c>
      <c r="D51" s="1">
        <v>29.1</v>
      </c>
      <c r="E51" s="6">
        <v>0</v>
      </c>
      <c r="F51" s="1">
        <v>0.73</v>
      </c>
      <c r="G51" s="5">
        <v>2318771.4530000002</v>
      </c>
      <c r="H51" s="5">
        <v>1523327.2350000001</v>
      </c>
    </row>
    <row r="52" spans="1:8" x14ac:dyDescent="0.25">
      <c r="A52" s="1" t="s">
        <v>64</v>
      </c>
      <c r="B52" s="23">
        <v>43132</v>
      </c>
      <c r="C52" s="67">
        <v>2</v>
      </c>
      <c r="D52" s="1">
        <v>32.799999999999997</v>
      </c>
      <c r="E52" s="6">
        <v>0</v>
      </c>
      <c r="F52" s="1">
        <v>0.72</v>
      </c>
      <c r="G52" s="5">
        <v>2319156.2659999998</v>
      </c>
      <c r="H52" s="5">
        <v>1502284.314</v>
      </c>
    </row>
    <row r="53" spans="1:8" x14ac:dyDescent="0.25">
      <c r="A53" s="1" t="s">
        <v>64</v>
      </c>
      <c r="B53" s="23">
        <v>43160</v>
      </c>
      <c r="C53" s="67">
        <v>3</v>
      </c>
      <c r="D53" s="1">
        <v>38.1</v>
      </c>
      <c r="E53" s="6">
        <v>0</v>
      </c>
      <c r="F53" s="1">
        <v>0.97</v>
      </c>
      <c r="G53" s="5">
        <v>3226969.36</v>
      </c>
      <c r="H53" s="5">
        <v>2042712.62</v>
      </c>
    </row>
    <row r="54" spans="1:8" x14ac:dyDescent="0.25">
      <c r="A54" s="1" t="s">
        <v>64</v>
      </c>
      <c r="B54" s="23">
        <v>43191</v>
      </c>
      <c r="C54" s="67">
        <v>4</v>
      </c>
      <c r="D54" s="1">
        <v>42.3</v>
      </c>
      <c r="E54" s="6">
        <v>0</v>
      </c>
      <c r="F54" s="1">
        <v>1.1499999999999999</v>
      </c>
      <c r="G54" s="5">
        <v>3807928.2689999999</v>
      </c>
      <c r="H54" s="5">
        <v>2324094.4270000001</v>
      </c>
    </row>
    <row r="55" spans="1:8" x14ac:dyDescent="0.25">
      <c r="A55" s="1" t="s">
        <v>64</v>
      </c>
      <c r="B55" s="23">
        <v>43221</v>
      </c>
      <c r="C55" s="67">
        <v>5</v>
      </c>
      <c r="D55" s="1">
        <v>45</v>
      </c>
      <c r="E55" s="6">
        <v>0</v>
      </c>
      <c r="F55" s="1">
        <v>1.4</v>
      </c>
      <c r="G55" s="5">
        <v>4761689.6660000002</v>
      </c>
      <c r="H55" s="5">
        <v>2889123.338</v>
      </c>
    </row>
    <row r="56" spans="1:8" x14ac:dyDescent="0.25">
      <c r="A56" s="1" t="s">
        <v>64</v>
      </c>
      <c r="B56" s="23">
        <v>43252</v>
      </c>
      <c r="C56" s="67">
        <v>6</v>
      </c>
      <c r="D56" s="1">
        <v>41.6</v>
      </c>
      <c r="E56" s="6">
        <v>2.5333333E-2</v>
      </c>
      <c r="F56" s="1">
        <v>1.32</v>
      </c>
      <c r="G56" s="5">
        <v>4835646.8490000004</v>
      </c>
      <c r="H56" s="5">
        <v>2970396.2949999999</v>
      </c>
    </row>
    <row r="57" spans="1:8" x14ac:dyDescent="0.25">
      <c r="A57" s="1" t="s">
        <v>64</v>
      </c>
      <c r="B57" s="23">
        <v>43282</v>
      </c>
      <c r="C57" s="67">
        <v>7</v>
      </c>
      <c r="D57" s="1">
        <v>33.299999999999997</v>
      </c>
      <c r="E57" s="6">
        <v>1.1000000000000001</v>
      </c>
      <c r="F57" s="1">
        <v>1</v>
      </c>
      <c r="G57" s="5">
        <v>3697815.3220000002</v>
      </c>
      <c r="H57" s="5">
        <v>2208918.7059999998</v>
      </c>
    </row>
    <row r="58" spans="1:8" x14ac:dyDescent="0.25">
      <c r="A58" s="1" t="s">
        <v>64</v>
      </c>
      <c r="B58" s="23">
        <v>43313</v>
      </c>
      <c r="C58" s="67">
        <v>8</v>
      </c>
      <c r="D58" s="1">
        <v>32.799999999999997</v>
      </c>
      <c r="E58" s="6">
        <v>7.4</v>
      </c>
      <c r="F58" s="1">
        <v>0.88</v>
      </c>
      <c r="G58" s="5">
        <v>3272417.5830000001</v>
      </c>
      <c r="H58" s="5">
        <v>1968991.3430000001</v>
      </c>
    </row>
    <row r="59" spans="1:8" x14ac:dyDescent="0.25">
      <c r="A59" s="1" t="s">
        <v>64</v>
      </c>
      <c r="B59" s="23">
        <v>43344</v>
      </c>
      <c r="C59" s="67">
        <v>9</v>
      </c>
      <c r="D59" s="1">
        <v>34.200000000000003</v>
      </c>
      <c r="E59" s="6">
        <v>1.2</v>
      </c>
      <c r="F59" s="1">
        <v>0.88</v>
      </c>
      <c r="G59" s="5">
        <v>3133498.162</v>
      </c>
      <c r="H59" s="5">
        <v>1909564.6189999999</v>
      </c>
    </row>
    <row r="60" spans="1:8" x14ac:dyDescent="0.25">
      <c r="A60" s="1" t="s">
        <v>64</v>
      </c>
      <c r="B60" s="23">
        <v>43374</v>
      </c>
      <c r="C60" s="67">
        <v>10</v>
      </c>
      <c r="D60" s="1">
        <v>38.700000000000003</v>
      </c>
      <c r="E60" s="6">
        <v>0</v>
      </c>
      <c r="F60" s="1">
        <v>0.98</v>
      </c>
      <c r="G60" s="5">
        <v>3539193.0350000001</v>
      </c>
      <c r="H60" s="5">
        <v>2162767.1510000001</v>
      </c>
    </row>
    <row r="61" spans="1:8" x14ac:dyDescent="0.25">
      <c r="A61" s="1" t="s">
        <v>64</v>
      </c>
      <c r="B61" s="23">
        <v>43405</v>
      </c>
      <c r="C61" s="67">
        <v>11</v>
      </c>
      <c r="D61" s="1">
        <v>35</v>
      </c>
      <c r="E61" s="6">
        <v>1.3333333329999999</v>
      </c>
      <c r="F61" s="1">
        <v>1.04</v>
      </c>
      <c r="G61" s="5">
        <v>3683508.66</v>
      </c>
      <c r="H61" s="5">
        <v>2238080.9350000001</v>
      </c>
    </row>
    <row r="62" spans="1:8" x14ac:dyDescent="0.25">
      <c r="A62" s="1" t="s">
        <v>64</v>
      </c>
      <c r="B62" s="23">
        <v>43435</v>
      </c>
      <c r="C62" s="67">
        <v>12</v>
      </c>
      <c r="D62" s="1">
        <v>28.4</v>
      </c>
      <c r="E62" s="6">
        <v>0</v>
      </c>
      <c r="F62" s="1">
        <v>0.84</v>
      </c>
      <c r="G62" s="5">
        <v>3170341.38</v>
      </c>
      <c r="H62" s="5">
        <v>1952028.5160000001</v>
      </c>
    </row>
    <row r="63" spans="1:8" x14ac:dyDescent="0.25">
      <c r="A63" s="1" t="s">
        <v>64</v>
      </c>
      <c r="B63" s="23">
        <v>43466</v>
      </c>
      <c r="C63" s="67">
        <v>1</v>
      </c>
      <c r="D63" s="1">
        <v>27.9</v>
      </c>
      <c r="E63" s="6">
        <v>0</v>
      </c>
      <c r="F63" s="1">
        <v>0.73</v>
      </c>
      <c r="G63" s="5">
        <v>2733852.446</v>
      </c>
      <c r="H63" s="5">
        <v>1635053.6440000001</v>
      </c>
    </row>
    <row r="64" spans="1:8" x14ac:dyDescent="0.25">
      <c r="A64" s="1" t="s">
        <v>64</v>
      </c>
      <c r="B64" s="23">
        <v>43497</v>
      </c>
      <c r="C64" s="67">
        <v>2</v>
      </c>
      <c r="D64" s="1">
        <v>30</v>
      </c>
      <c r="E64" s="6">
        <v>0</v>
      </c>
      <c r="F64" s="1">
        <v>0.72</v>
      </c>
      <c r="G64" s="5">
        <v>2495797.5269999998</v>
      </c>
      <c r="H64" s="5">
        <v>1486097.2169999999</v>
      </c>
    </row>
    <row r="65" spans="1:8" x14ac:dyDescent="0.25">
      <c r="A65" s="1" t="s">
        <v>64</v>
      </c>
      <c r="B65" s="23">
        <v>43525</v>
      </c>
      <c r="C65" s="67">
        <v>3</v>
      </c>
      <c r="D65" s="1">
        <v>35.4</v>
      </c>
      <c r="E65" s="6">
        <v>0</v>
      </c>
      <c r="F65" s="1">
        <v>0.97</v>
      </c>
      <c r="G65" s="5">
        <v>3263667.628</v>
      </c>
      <c r="H65" s="5">
        <v>1968199.463</v>
      </c>
    </row>
    <row r="66" spans="1:8" x14ac:dyDescent="0.25">
      <c r="A66" s="1" t="s">
        <v>64</v>
      </c>
      <c r="B66" s="23">
        <v>43556</v>
      </c>
      <c r="C66" s="67">
        <v>4</v>
      </c>
      <c r="D66" s="1">
        <v>41.9</v>
      </c>
      <c r="E66" s="6">
        <v>0.13666666699999999</v>
      </c>
      <c r="F66" s="1">
        <v>1.1499999999999999</v>
      </c>
      <c r="G66" s="5">
        <v>4113395.9980000001</v>
      </c>
      <c r="H66" s="5">
        <v>2431678.398</v>
      </c>
    </row>
    <row r="67" spans="1:8" x14ac:dyDescent="0.25">
      <c r="A67" s="1" t="s">
        <v>64</v>
      </c>
      <c r="B67" s="23">
        <v>43586</v>
      </c>
      <c r="C67" s="67">
        <v>5</v>
      </c>
      <c r="D67" s="1">
        <v>42.3</v>
      </c>
      <c r="E67" s="6">
        <v>0</v>
      </c>
      <c r="F67" s="1">
        <v>1.4</v>
      </c>
      <c r="G67" s="5">
        <v>4763299.9670000002</v>
      </c>
      <c r="H67" s="5">
        <v>2768464.156</v>
      </c>
    </row>
    <row r="68" spans="1:8" x14ac:dyDescent="0.25">
      <c r="A68" s="1" t="s">
        <v>64</v>
      </c>
      <c r="B68" s="23">
        <v>43617</v>
      </c>
      <c r="C68" s="67">
        <v>6</v>
      </c>
      <c r="D68" s="1">
        <v>39.6</v>
      </c>
      <c r="E68" s="6">
        <v>10.1</v>
      </c>
      <c r="F68" s="1">
        <v>1.32</v>
      </c>
      <c r="G68" s="5">
        <v>4849995.6270000003</v>
      </c>
      <c r="H68" s="5">
        <v>2826272.0159999998</v>
      </c>
    </row>
    <row r="69" spans="1:8" x14ac:dyDescent="0.25">
      <c r="A69" s="1" t="s">
        <v>64</v>
      </c>
      <c r="B69" s="23">
        <v>43647</v>
      </c>
      <c r="C69" s="67">
        <v>7</v>
      </c>
      <c r="D69" s="1">
        <v>36.6</v>
      </c>
      <c r="E69" s="6">
        <v>2.1</v>
      </c>
      <c r="F69" s="1">
        <v>1</v>
      </c>
      <c r="G69" s="5">
        <v>4159104.4580000001</v>
      </c>
      <c r="H69" s="5">
        <v>2417942.889</v>
      </c>
    </row>
    <row r="70" spans="1:8" x14ac:dyDescent="0.25">
      <c r="A70" s="1" t="s">
        <v>64</v>
      </c>
      <c r="B70" s="23">
        <v>43678</v>
      </c>
      <c r="C70" s="67">
        <v>8</v>
      </c>
      <c r="D70" s="1">
        <v>31.9</v>
      </c>
      <c r="E70" s="6">
        <v>10.43333333</v>
      </c>
      <c r="F70" s="1">
        <v>0.88</v>
      </c>
      <c r="G70" s="5">
        <v>3640872.4130000002</v>
      </c>
      <c r="H70" s="5">
        <v>2136344.12</v>
      </c>
    </row>
    <row r="71" spans="1:8" x14ac:dyDescent="0.25">
      <c r="A71" s="1" t="s">
        <v>64</v>
      </c>
      <c r="B71" s="23">
        <v>43709</v>
      </c>
      <c r="C71" s="67">
        <v>9</v>
      </c>
      <c r="D71" s="1">
        <v>32.4</v>
      </c>
      <c r="E71" s="6">
        <v>11.46666667</v>
      </c>
      <c r="F71" s="1">
        <v>0.88</v>
      </c>
      <c r="G71" s="5">
        <v>3498531.7560000001</v>
      </c>
      <c r="H71" s="5">
        <v>1981364.0813239999</v>
      </c>
    </row>
    <row r="72" spans="1:8" x14ac:dyDescent="0.25">
      <c r="A72" s="1" t="s">
        <v>64</v>
      </c>
      <c r="B72" s="23">
        <v>43739</v>
      </c>
      <c r="C72" s="67">
        <v>10</v>
      </c>
      <c r="D72" s="1">
        <v>35.700000000000003</v>
      </c>
      <c r="E72" s="6">
        <v>0.56666666700000001</v>
      </c>
      <c r="F72" s="1">
        <v>0.98</v>
      </c>
      <c r="G72" s="5">
        <v>3847513.9539999999</v>
      </c>
      <c r="H72" s="5">
        <v>2059605.9506669999</v>
      </c>
    </row>
    <row r="73" spans="1:8" x14ac:dyDescent="0.25">
      <c r="A73" s="1" t="s">
        <v>64</v>
      </c>
      <c r="B73" s="23">
        <v>43770</v>
      </c>
      <c r="C73" s="67">
        <v>11</v>
      </c>
      <c r="D73" s="1">
        <v>33.5</v>
      </c>
      <c r="E73" s="6">
        <v>0</v>
      </c>
      <c r="F73" s="1">
        <v>1.04</v>
      </c>
      <c r="G73" s="5">
        <v>3926206.5860000001</v>
      </c>
      <c r="H73" s="5"/>
    </row>
    <row r="74" spans="1:8" x14ac:dyDescent="0.25">
      <c r="A74" s="1" t="s">
        <v>64</v>
      </c>
      <c r="B74" s="23">
        <v>43800</v>
      </c>
      <c r="C74" s="67">
        <v>12</v>
      </c>
      <c r="D74" s="1">
        <v>30</v>
      </c>
      <c r="E74" s="6">
        <v>0</v>
      </c>
      <c r="F74" s="1">
        <v>0.84</v>
      </c>
      <c r="G74" s="5">
        <v>3297045.6170000001</v>
      </c>
      <c r="H74" s="5"/>
    </row>
    <row r="75" spans="1:8" x14ac:dyDescent="0.25">
      <c r="A75" s="1" t="s">
        <v>64</v>
      </c>
      <c r="B75" s="23">
        <v>43831</v>
      </c>
      <c r="C75" s="67">
        <v>1</v>
      </c>
      <c r="D75" s="1">
        <v>28.1</v>
      </c>
      <c r="E75" s="6">
        <v>9.3333333000000004E-2</v>
      </c>
      <c r="F75" s="1">
        <v>0.73</v>
      </c>
      <c r="G75" s="5">
        <v>2931777.9169999999</v>
      </c>
      <c r="H75" s="5"/>
    </row>
    <row r="76" spans="1:8" x14ac:dyDescent="0.25">
      <c r="A76" s="1" t="s">
        <v>64</v>
      </c>
      <c r="B76" s="23">
        <v>43862</v>
      </c>
      <c r="C76" s="67">
        <v>2</v>
      </c>
      <c r="D76" s="1">
        <v>31.1</v>
      </c>
      <c r="E76" s="6">
        <v>0</v>
      </c>
      <c r="F76" s="1">
        <v>0.72</v>
      </c>
      <c r="G76" s="5">
        <v>2916678.9419999998</v>
      </c>
      <c r="H76" s="5"/>
    </row>
    <row r="77" spans="1:8" x14ac:dyDescent="0.25">
      <c r="A77" s="1" t="s">
        <v>64</v>
      </c>
      <c r="B77" s="23">
        <v>43891</v>
      </c>
      <c r="C77" s="67">
        <v>3</v>
      </c>
      <c r="D77" s="1">
        <v>35.9</v>
      </c>
      <c r="E77" s="6">
        <v>0</v>
      </c>
      <c r="F77" s="1">
        <v>0.97</v>
      </c>
      <c r="G77" s="5">
        <v>3747543.1129999999</v>
      </c>
      <c r="H77" s="5"/>
    </row>
    <row r="78" spans="1:8" x14ac:dyDescent="0.25">
      <c r="A78" s="1" t="s">
        <v>64</v>
      </c>
      <c r="B78" s="23">
        <v>43922</v>
      </c>
      <c r="C78" s="67">
        <v>4</v>
      </c>
      <c r="D78" s="1">
        <v>39.1</v>
      </c>
      <c r="E78" s="6">
        <v>0</v>
      </c>
      <c r="F78" s="1">
        <v>1.1499999999999999</v>
      </c>
      <c r="G78" s="5">
        <v>4399032.8650000002</v>
      </c>
      <c r="H78" s="5"/>
    </row>
    <row r="79" spans="1:8" x14ac:dyDescent="0.25">
      <c r="A79" s="1" t="s">
        <v>64</v>
      </c>
      <c r="B79" s="23">
        <v>43952</v>
      </c>
      <c r="C79" s="67">
        <v>5</v>
      </c>
      <c r="D79" s="1">
        <v>42.8</v>
      </c>
      <c r="E79" s="6">
        <v>0.17</v>
      </c>
      <c r="F79" s="1">
        <v>1.4</v>
      </c>
      <c r="G79" s="5">
        <v>5186688.6619999995</v>
      </c>
      <c r="H79" s="5"/>
    </row>
    <row r="80" spans="1:8" x14ac:dyDescent="0.25">
      <c r="A80" s="1" t="s">
        <v>64</v>
      </c>
      <c r="B80" s="23">
        <v>43983</v>
      </c>
      <c r="C80" s="67">
        <v>6</v>
      </c>
      <c r="D80" s="1">
        <v>39.1</v>
      </c>
      <c r="E80" s="6">
        <v>4.3333333329999997</v>
      </c>
      <c r="F80" s="1">
        <v>1.32</v>
      </c>
      <c r="G80" s="5">
        <v>5044273.9369999999</v>
      </c>
      <c r="H80" s="5"/>
    </row>
    <row r="81" spans="1:8" x14ac:dyDescent="0.25">
      <c r="A81" s="1" t="s">
        <v>64</v>
      </c>
      <c r="B81" s="23">
        <v>44013</v>
      </c>
      <c r="C81" s="67">
        <v>7</v>
      </c>
      <c r="D81" s="1">
        <v>34.700000000000003</v>
      </c>
      <c r="E81" s="6">
        <v>11.83333333</v>
      </c>
      <c r="F81" s="1">
        <v>1</v>
      </c>
      <c r="G81" s="5">
        <v>4180835.727</v>
      </c>
      <c r="H8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81C2-4EE2-4810-8533-84E0A45CA93C}">
  <dimension ref="A1:H7"/>
  <sheetViews>
    <sheetView workbookViewId="0">
      <selection sqref="A1:H7"/>
    </sheetView>
  </sheetViews>
  <sheetFormatPr defaultRowHeight="15" x14ac:dyDescent="0.25"/>
  <cols>
    <col min="5" max="5" width="12.28515625" customWidth="1"/>
    <col min="7" max="7" width="11.28515625" customWidth="1"/>
    <col min="8" max="8" width="10.7109375" customWidth="1"/>
  </cols>
  <sheetData>
    <row r="1" spans="1:8" x14ac:dyDescent="0.25">
      <c r="A1" t="s">
        <v>28</v>
      </c>
      <c r="B1" t="s">
        <v>0</v>
      </c>
      <c r="C1" t="s">
        <v>43</v>
      </c>
      <c r="D1" t="s">
        <v>29</v>
      </c>
      <c r="E1" t="s">
        <v>30</v>
      </c>
      <c r="F1" t="s">
        <v>14</v>
      </c>
      <c r="G1" t="s">
        <v>31</v>
      </c>
      <c r="H1" t="s">
        <v>1</v>
      </c>
    </row>
    <row r="2" spans="1:8" x14ac:dyDescent="0.25">
      <c r="A2" t="s">
        <v>64</v>
      </c>
      <c r="B2" s="73">
        <v>41640</v>
      </c>
      <c r="C2">
        <v>1</v>
      </c>
      <c r="D2">
        <v>26.6</v>
      </c>
      <c r="E2">
        <v>0.203333333</v>
      </c>
      <c r="F2">
        <v>0.73</v>
      </c>
      <c r="G2">
        <v>1867008.54</v>
      </c>
      <c r="H2">
        <v>1263800.9750000001</v>
      </c>
    </row>
    <row r="3" spans="1:8" x14ac:dyDescent="0.25">
      <c r="A3" t="s">
        <v>64</v>
      </c>
      <c r="B3" s="73">
        <v>43466</v>
      </c>
      <c r="C3">
        <v>1</v>
      </c>
      <c r="D3">
        <v>27.9</v>
      </c>
      <c r="E3">
        <v>0</v>
      </c>
      <c r="F3">
        <v>0.73</v>
      </c>
      <c r="G3">
        <v>2733852.446</v>
      </c>
      <c r="H3">
        <v>1635053.6440000001</v>
      </c>
    </row>
    <row r="4" spans="1:8" x14ac:dyDescent="0.25">
      <c r="A4" t="s">
        <v>64</v>
      </c>
      <c r="B4" s="73">
        <v>43101</v>
      </c>
      <c r="C4">
        <v>1</v>
      </c>
      <c r="D4">
        <v>29.1</v>
      </c>
      <c r="E4">
        <v>0</v>
      </c>
      <c r="F4">
        <v>0.73</v>
      </c>
      <c r="G4">
        <v>2318771.4530000002</v>
      </c>
      <c r="H4">
        <v>1523327.2350000001</v>
      </c>
    </row>
    <row r="5" spans="1:8" x14ac:dyDescent="0.25">
      <c r="A5" t="s">
        <v>64</v>
      </c>
      <c r="B5" s="73">
        <v>42736</v>
      </c>
      <c r="C5">
        <v>1</v>
      </c>
      <c r="D5">
        <v>28.6</v>
      </c>
      <c r="E5">
        <v>0</v>
      </c>
      <c r="F5">
        <v>0.73</v>
      </c>
      <c r="G5">
        <v>2124232.0380000002</v>
      </c>
      <c r="H5">
        <v>1407049.557</v>
      </c>
    </row>
    <row r="6" spans="1:8" x14ac:dyDescent="0.25">
      <c r="A6" t="s">
        <v>64</v>
      </c>
      <c r="B6" s="73">
        <v>42370</v>
      </c>
      <c r="C6">
        <v>1</v>
      </c>
      <c r="D6">
        <v>30.1</v>
      </c>
      <c r="E6">
        <v>3.3333333330000001</v>
      </c>
      <c r="F6">
        <v>0.73</v>
      </c>
      <c r="G6">
        <v>2314587.9309999999</v>
      </c>
      <c r="H6">
        <v>1553364.5120000001</v>
      </c>
    </row>
    <row r="7" spans="1:8" x14ac:dyDescent="0.25">
      <c r="A7" t="s">
        <v>64</v>
      </c>
      <c r="B7" s="73">
        <v>42005</v>
      </c>
      <c r="C7">
        <v>1</v>
      </c>
      <c r="D7">
        <v>27</v>
      </c>
      <c r="E7">
        <v>3.3333333E-2</v>
      </c>
      <c r="F7">
        <v>0.73</v>
      </c>
      <c r="G7">
        <v>2277047.2829999998</v>
      </c>
      <c r="H7">
        <v>1545630.541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0D55-EF6F-40AE-A2DB-ABB5F3DF6FCE}">
  <dimension ref="A3:J71"/>
  <sheetViews>
    <sheetView topLeftCell="A38" workbookViewId="0">
      <selection activeCell="D44" sqref="D44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25.7109375" bestFit="1" customWidth="1"/>
    <col min="4" max="4" width="21.140625" bestFit="1" customWidth="1"/>
  </cols>
  <sheetData>
    <row r="3" spans="1:10" x14ac:dyDescent="0.25">
      <c r="A3" s="61" t="s">
        <v>44</v>
      </c>
      <c r="B3" t="s">
        <v>48</v>
      </c>
      <c r="C3" t="s">
        <v>46</v>
      </c>
      <c r="D3" t="s">
        <v>47</v>
      </c>
      <c r="F3" t="s">
        <v>54</v>
      </c>
      <c r="G3" t="s">
        <v>55</v>
      </c>
      <c r="H3" t="s">
        <v>56</v>
      </c>
    </row>
    <row r="4" spans="1:10" x14ac:dyDescent="0.25">
      <c r="A4" s="62">
        <v>1</v>
      </c>
      <c r="B4" s="3">
        <v>187243.6</v>
      </c>
      <c r="C4" s="3">
        <v>21.96</v>
      </c>
      <c r="D4" s="3">
        <v>0.14066666665999999</v>
      </c>
      <c r="E4" s="3">
        <v>1</v>
      </c>
      <c r="F4">
        <f>B4/$B$16</f>
        <v>0.14349747716246505</v>
      </c>
      <c r="G4">
        <f>C4/$C$16</f>
        <v>0.68238268288829185</v>
      </c>
      <c r="H4">
        <f>G4*F4</f>
        <v>9.7920193453824286E-2</v>
      </c>
      <c r="I4">
        <f>C4/$C$8</f>
        <v>0.57577346617724179</v>
      </c>
      <c r="J4">
        <f>I4/$I$16</f>
        <v>0.68238268288829196</v>
      </c>
    </row>
    <row r="5" spans="1:10" x14ac:dyDescent="0.25">
      <c r="A5" s="62">
        <v>2</v>
      </c>
      <c r="B5" s="3">
        <v>255046.6</v>
      </c>
      <c r="C5" s="3">
        <v>27.639999999999997</v>
      </c>
      <c r="D5" s="3">
        <v>0.1</v>
      </c>
      <c r="E5" s="3">
        <v>2</v>
      </c>
      <c r="F5">
        <f t="shared" ref="F5:F16" si="0">B5/$B$16</f>
        <v>0.19545951722176011</v>
      </c>
      <c r="G5">
        <f t="shared" ref="G5:G16" si="1">C5/$C$16</f>
        <v>0.85888239321641102</v>
      </c>
      <c r="H5">
        <f t="shared" ref="H5:H16" si="2">G5*F5</f>
        <v>0.16787673792834962</v>
      </c>
      <c r="I5">
        <f t="shared" ref="I5:I16" si="3">C5/$C$8</f>
        <v>0.72469847928683784</v>
      </c>
      <c r="J5">
        <f t="shared" ref="J5:J16" si="4">I5/$I$16</f>
        <v>0.85888239321641091</v>
      </c>
    </row>
    <row r="6" spans="1:10" x14ac:dyDescent="0.25">
      <c r="A6" s="62">
        <v>3</v>
      </c>
      <c r="B6" s="3">
        <v>942495</v>
      </c>
      <c r="C6" s="3">
        <v>32.78</v>
      </c>
      <c r="D6" s="3">
        <v>0.31133333334000002</v>
      </c>
      <c r="E6" s="3">
        <v>3</v>
      </c>
      <c r="F6">
        <f t="shared" si="0"/>
        <v>0.72229787687396263</v>
      </c>
      <c r="G6">
        <f t="shared" si="1"/>
        <v>1.0186022015062937</v>
      </c>
      <c r="H6">
        <f t="shared" si="2"/>
        <v>0.73573420752714014</v>
      </c>
      <c r="I6">
        <f t="shared" si="3"/>
        <v>0.85946512847404299</v>
      </c>
      <c r="J6">
        <f t="shared" si="4"/>
        <v>1.0186022015062937</v>
      </c>
    </row>
    <row r="7" spans="1:10" x14ac:dyDescent="0.25">
      <c r="A7" s="62">
        <v>4</v>
      </c>
      <c r="B7" s="3">
        <v>1713661.6</v>
      </c>
      <c r="C7" s="3">
        <v>37.08</v>
      </c>
      <c r="D7" s="3">
        <v>0.15199999999399999</v>
      </c>
      <c r="E7" s="3">
        <v>4</v>
      </c>
      <c r="F7">
        <f t="shared" si="0"/>
        <v>1.3132951743621322</v>
      </c>
      <c r="G7">
        <f t="shared" si="1"/>
        <v>1.152219939958919</v>
      </c>
      <c r="H7">
        <f t="shared" si="2"/>
        <v>1.5132048869518739</v>
      </c>
      <c r="I7">
        <f t="shared" si="3"/>
        <v>0.97220765600419501</v>
      </c>
      <c r="J7">
        <f t="shared" si="4"/>
        <v>1.152219939958919</v>
      </c>
    </row>
    <row r="8" spans="1:10" x14ac:dyDescent="0.25">
      <c r="A8" s="62">
        <v>5</v>
      </c>
      <c r="B8" s="3">
        <v>2425472.2000000002</v>
      </c>
      <c r="C8" s="3">
        <v>38.14</v>
      </c>
      <c r="D8" s="3">
        <v>1.0820000000600001</v>
      </c>
      <c r="E8" s="3">
        <v>5</v>
      </c>
      <c r="F8">
        <f t="shared" si="0"/>
        <v>1.8588039411103712</v>
      </c>
      <c r="G8">
        <f t="shared" si="1"/>
        <v>1.1851582661821245</v>
      </c>
      <c r="H8">
        <f t="shared" si="2"/>
        <v>2.2029768560188674</v>
      </c>
      <c r="I8">
        <f t="shared" si="3"/>
        <v>1</v>
      </c>
      <c r="J8">
        <f t="shared" si="4"/>
        <v>1.1851582661821243</v>
      </c>
    </row>
    <row r="9" spans="1:10" x14ac:dyDescent="0.25">
      <c r="A9" s="62">
        <v>6</v>
      </c>
      <c r="B9" s="3">
        <v>2513603</v>
      </c>
      <c r="C9" s="3">
        <v>37.880000000000003</v>
      </c>
      <c r="D9" s="3">
        <v>5.0599999994000004</v>
      </c>
      <c r="E9" s="3">
        <v>6</v>
      </c>
      <c r="F9">
        <f t="shared" si="0"/>
        <v>1.9263445537684796</v>
      </c>
      <c r="G9">
        <f t="shared" si="1"/>
        <v>1.1770790540896401</v>
      </c>
      <c r="H9">
        <f t="shared" si="2"/>
        <v>2.2674598252005316</v>
      </c>
      <c r="I9">
        <f t="shared" si="3"/>
        <v>0.99318300996329323</v>
      </c>
      <c r="J9">
        <f t="shared" si="4"/>
        <v>1.1770790540896401</v>
      </c>
    </row>
    <row r="10" spans="1:10" x14ac:dyDescent="0.25">
      <c r="A10" s="62">
        <v>7</v>
      </c>
      <c r="B10" s="3">
        <v>2176543.6</v>
      </c>
      <c r="C10" s="3">
        <v>33.839999999999996</v>
      </c>
      <c r="D10" s="3">
        <v>8.3533333334000002</v>
      </c>
      <c r="E10" s="3">
        <v>7</v>
      </c>
      <c r="F10">
        <f t="shared" si="0"/>
        <v>1.6680330624603965</v>
      </c>
      <c r="G10">
        <f t="shared" si="1"/>
        <v>1.0515405277294989</v>
      </c>
      <c r="H10">
        <f t="shared" si="2"/>
        <v>1.7540043667698575</v>
      </c>
      <c r="I10">
        <f t="shared" si="3"/>
        <v>0.88725747246984776</v>
      </c>
      <c r="J10">
        <f t="shared" si="4"/>
        <v>1.0515405277294987</v>
      </c>
    </row>
    <row r="11" spans="1:10" x14ac:dyDescent="0.25">
      <c r="A11" s="62">
        <v>8</v>
      </c>
      <c r="B11" s="3">
        <v>1654792</v>
      </c>
      <c r="C11" s="3">
        <v>33.78</v>
      </c>
      <c r="D11" s="3">
        <v>5.3733333331999997</v>
      </c>
      <c r="E11" s="3">
        <v>8</v>
      </c>
      <c r="F11">
        <f t="shared" si="0"/>
        <v>1.2681794049496478</v>
      </c>
      <c r="G11">
        <f t="shared" si="1"/>
        <v>1.049676094169695</v>
      </c>
      <c r="H11">
        <f t="shared" si="2"/>
        <v>1.3311776044939942</v>
      </c>
      <c r="I11">
        <f t="shared" si="3"/>
        <v>0.8856843209229156</v>
      </c>
      <c r="J11">
        <f t="shared" si="4"/>
        <v>1.049676094169695</v>
      </c>
    </row>
    <row r="12" spans="1:10" x14ac:dyDescent="0.25">
      <c r="A12" s="62">
        <v>9</v>
      </c>
      <c r="B12" s="3">
        <v>1382455.4</v>
      </c>
      <c r="C12" s="3">
        <v>33.699999999999996</v>
      </c>
      <c r="D12" s="3">
        <v>6.3399999998599998</v>
      </c>
      <c r="E12" s="3">
        <v>9</v>
      </c>
      <c r="F12">
        <f t="shared" si="0"/>
        <v>1.0594693874163201</v>
      </c>
      <c r="G12">
        <f t="shared" si="1"/>
        <v>1.0471901827566226</v>
      </c>
      <c r="H12">
        <f t="shared" si="2"/>
        <v>1.1094659414335433</v>
      </c>
      <c r="I12">
        <f t="shared" si="3"/>
        <v>0.88358678552700565</v>
      </c>
      <c r="J12">
        <f t="shared" si="4"/>
        <v>1.0471901827566226</v>
      </c>
    </row>
    <row r="13" spans="1:10" x14ac:dyDescent="0.25">
      <c r="A13" s="62">
        <v>10</v>
      </c>
      <c r="B13" s="3">
        <v>1220828.8</v>
      </c>
      <c r="C13" s="3">
        <v>33.28</v>
      </c>
      <c r="D13" s="3">
        <v>0.81466666667999998</v>
      </c>
      <c r="E13" s="3">
        <v>10</v>
      </c>
      <c r="F13">
        <f t="shared" si="0"/>
        <v>0.93560395574150268</v>
      </c>
      <c r="G13">
        <f t="shared" si="1"/>
        <v>1.0341391478379942</v>
      </c>
      <c r="H13">
        <f t="shared" si="2"/>
        <v>0.96754467750437401</v>
      </c>
      <c r="I13">
        <f t="shared" si="3"/>
        <v>0.8725747246984793</v>
      </c>
      <c r="J13">
        <f t="shared" si="4"/>
        <v>1.0341391478379942</v>
      </c>
    </row>
    <row r="14" spans="1:10" x14ac:dyDescent="0.25">
      <c r="A14" s="62">
        <v>11</v>
      </c>
      <c r="B14" s="3">
        <v>689668.8</v>
      </c>
      <c r="C14" s="3">
        <v>30.4</v>
      </c>
      <c r="D14" s="3">
        <v>0</v>
      </c>
      <c r="E14" s="3">
        <v>11</v>
      </c>
      <c r="F14">
        <f t="shared" si="0"/>
        <v>0.52854000285010916</v>
      </c>
      <c r="G14">
        <f t="shared" si="1"/>
        <v>0.94464633696739853</v>
      </c>
      <c r="H14">
        <f t="shared" si="2"/>
        <v>0.49928337763309399</v>
      </c>
      <c r="I14">
        <f t="shared" si="3"/>
        <v>0.79706345044572624</v>
      </c>
      <c r="J14">
        <f t="shared" si="4"/>
        <v>0.94464633696739853</v>
      </c>
    </row>
    <row r="15" spans="1:10" x14ac:dyDescent="0.25">
      <c r="A15" s="62">
        <v>12</v>
      </c>
      <c r="B15" s="3">
        <v>294368.5</v>
      </c>
      <c r="C15" s="3">
        <v>24.074999999999999</v>
      </c>
      <c r="D15" s="3">
        <v>8.3333333324999998E-3</v>
      </c>
      <c r="E15" s="3">
        <v>12</v>
      </c>
      <c r="F15">
        <f t="shared" si="0"/>
        <v>0.22559455760356614</v>
      </c>
      <c r="G15">
        <f t="shared" si="1"/>
        <v>0.7481039658713855</v>
      </c>
      <c r="H15">
        <f t="shared" si="2"/>
        <v>0.16876818322222856</v>
      </c>
      <c r="I15">
        <f t="shared" si="3"/>
        <v>0.63122705820660718</v>
      </c>
      <c r="J15">
        <f t="shared" si="4"/>
        <v>0.7481039658713855</v>
      </c>
    </row>
    <row r="16" spans="1:10" x14ac:dyDescent="0.25">
      <c r="A16" s="62" t="s">
        <v>45</v>
      </c>
      <c r="B16" s="3">
        <v>1304856.3898305085</v>
      </c>
      <c r="C16" s="3">
        <v>32.181355932203395</v>
      </c>
      <c r="D16" s="3">
        <v>2.3503389829881356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0.84376916445210792</v>
      </c>
      <c r="J16">
        <f t="shared" si="4"/>
        <v>1</v>
      </c>
    </row>
    <row r="19" spans="1:8" x14ac:dyDescent="0.25">
      <c r="A19" s="61" t="s">
        <v>44</v>
      </c>
      <c r="B19" t="s">
        <v>48</v>
      </c>
      <c r="C19" t="s">
        <v>46</v>
      </c>
      <c r="D19" t="s">
        <v>47</v>
      </c>
    </row>
    <row r="20" spans="1:8" x14ac:dyDescent="0.25">
      <c r="A20" s="66" t="s">
        <v>57</v>
      </c>
      <c r="B20" s="3">
        <v>1139668.25</v>
      </c>
      <c r="C20" s="3">
        <v>31.958333333333332</v>
      </c>
      <c r="D20" s="3">
        <v>1.9897222222000002</v>
      </c>
      <c r="F20">
        <f>B20/$B$25</f>
        <v>0.87340511866446446</v>
      </c>
      <c r="G20">
        <f>C20/$C$25</f>
        <v>0.99306981970119912</v>
      </c>
      <c r="H20">
        <f>G20*F20</f>
        <v>0.86735226371822416</v>
      </c>
    </row>
    <row r="21" spans="1:8" x14ac:dyDescent="0.25">
      <c r="A21" s="66" t="s">
        <v>58</v>
      </c>
      <c r="B21" s="3">
        <v>1164802.5833333333</v>
      </c>
      <c r="C21" s="3">
        <v>32.299999999999997</v>
      </c>
      <c r="D21" s="3">
        <v>2.4061111111666666</v>
      </c>
      <c r="F21">
        <f t="shared" ref="F21:F25" si="5">B21/$B$25</f>
        <v>0.89266726393134554</v>
      </c>
      <c r="G21">
        <f t="shared" ref="G21:G25" si="6">C21/$C$25</f>
        <v>1.0036867330278612</v>
      </c>
      <c r="H21">
        <f t="shared" ref="H21:H25" si="7">G21*F21</f>
        <v>0.89595828981617165</v>
      </c>
    </row>
    <row r="22" spans="1:8" x14ac:dyDescent="0.25">
      <c r="A22" s="66" t="s">
        <v>59</v>
      </c>
      <c r="B22" s="3">
        <v>1216471.6666666667</v>
      </c>
      <c r="C22" s="3">
        <v>32.1</v>
      </c>
      <c r="D22" s="3">
        <v>1.8533333330250004</v>
      </c>
      <c r="F22">
        <f t="shared" si="5"/>
        <v>0.93226478879003516</v>
      </c>
      <c r="G22">
        <f t="shared" si="6"/>
        <v>0.997471954495181</v>
      </c>
      <c r="H22">
        <f t="shared" si="7"/>
        <v>0.92990798098143346</v>
      </c>
    </row>
    <row r="23" spans="1:8" x14ac:dyDescent="0.25">
      <c r="A23" s="66" t="s">
        <v>60</v>
      </c>
      <c r="B23" s="3">
        <v>1363752.8333333333</v>
      </c>
      <c r="C23" s="3">
        <v>31.991666666666671</v>
      </c>
      <c r="D23" s="3">
        <v>2.2305555555249996</v>
      </c>
      <c r="F23">
        <f t="shared" si="5"/>
        <v>1.0451363414103179</v>
      </c>
      <c r="G23">
        <f t="shared" si="6"/>
        <v>0.99410561612331261</v>
      </c>
      <c r="H23">
        <f t="shared" si="7"/>
        <v>1.0389759066105688</v>
      </c>
    </row>
    <row r="24" spans="1:8" x14ac:dyDescent="0.25">
      <c r="A24" s="66" t="s">
        <v>61</v>
      </c>
      <c r="B24" s="3">
        <v>1670016.6363636365</v>
      </c>
      <c r="C24" s="3">
        <v>32.590909090909086</v>
      </c>
      <c r="D24" s="3">
        <v>3.355757575754545</v>
      </c>
      <c r="F24">
        <f t="shared" si="5"/>
        <v>1.2798470769496402</v>
      </c>
      <c r="G24">
        <f t="shared" si="6"/>
        <v>1.0127264108935778</v>
      </c>
      <c r="H24">
        <f t="shared" si="7"/>
        <v>1.2961349367318458</v>
      </c>
    </row>
    <row r="25" spans="1:8" x14ac:dyDescent="0.25">
      <c r="A25" s="66" t="s">
        <v>45</v>
      </c>
      <c r="B25" s="3">
        <v>1304856.3898305085</v>
      </c>
      <c r="C25" s="3">
        <v>32.181355932203388</v>
      </c>
      <c r="D25" s="3">
        <v>2.3503389829881356</v>
      </c>
      <c r="F25">
        <f t="shared" si="5"/>
        <v>1</v>
      </c>
      <c r="G25">
        <f t="shared" si="6"/>
        <v>1</v>
      </c>
      <c r="H25">
        <f t="shared" si="7"/>
        <v>1</v>
      </c>
    </row>
    <row r="28" spans="1:8" x14ac:dyDescent="0.25">
      <c r="A28" s="61" t="s">
        <v>44</v>
      </c>
      <c r="B28" t="s">
        <v>48</v>
      </c>
    </row>
    <row r="29" spans="1:8" x14ac:dyDescent="0.25">
      <c r="A29" s="62">
        <v>1</v>
      </c>
      <c r="B29" s="3">
        <v>1536362.7466</v>
      </c>
      <c r="C29">
        <v>1</v>
      </c>
      <c r="D29">
        <f>B29/$B$41</f>
        <v>0.91580622642287679</v>
      </c>
    </row>
    <row r="30" spans="1:8" x14ac:dyDescent="0.25">
      <c r="A30" s="62">
        <v>2</v>
      </c>
      <c r="B30" s="3">
        <v>1438412.8989999997</v>
      </c>
      <c r="C30">
        <v>2</v>
      </c>
      <c r="D30">
        <f t="shared" ref="D30:D40" si="8">B30/$B$41</f>
        <v>0.85741957228942645</v>
      </c>
    </row>
    <row r="31" spans="1:8" x14ac:dyDescent="0.25">
      <c r="A31" s="62">
        <v>3</v>
      </c>
      <c r="B31" s="3">
        <v>1884887.1806000001</v>
      </c>
      <c r="C31">
        <v>3</v>
      </c>
      <c r="D31">
        <f t="shared" si="8"/>
        <v>1.1235571937149844</v>
      </c>
    </row>
    <row r="32" spans="1:8" x14ac:dyDescent="0.25">
      <c r="A32" s="62">
        <v>4</v>
      </c>
      <c r="B32" s="3">
        <v>2027110.1998000001</v>
      </c>
      <c r="C32">
        <v>4</v>
      </c>
      <c r="D32">
        <f t="shared" si="8"/>
        <v>1.2083345204317792</v>
      </c>
    </row>
    <row r="33" spans="1:4" x14ac:dyDescent="0.25">
      <c r="A33" s="62">
        <v>5</v>
      </c>
      <c r="B33" s="3">
        <v>2143517.4699999997</v>
      </c>
      <c r="C33">
        <v>5</v>
      </c>
      <c r="D33">
        <f t="shared" si="8"/>
        <v>1.2777234086262972</v>
      </c>
    </row>
    <row r="34" spans="1:4" x14ac:dyDescent="0.25">
      <c r="A34" s="62">
        <v>6</v>
      </c>
      <c r="B34" s="3">
        <v>1924696.0572000002</v>
      </c>
      <c r="C34">
        <v>6</v>
      </c>
      <c r="D34">
        <f t="shared" si="8"/>
        <v>1.147286757021476</v>
      </c>
    </row>
    <row r="35" spans="1:4" x14ac:dyDescent="0.25">
      <c r="A35" s="62">
        <v>7</v>
      </c>
      <c r="B35" s="3">
        <v>1674037.0092</v>
      </c>
      <c r="C35">
        <v>7</v>
      </c>
      <c r="D35">
        <f t="shared" si="8"/>
        <v>0.99787209738094462</v>
      </c>
    </row>
    <row r="36" spans="1:4" x14ac:dyDescent="0.25">
      <c r="A36" s="62">
        <v>8</v>
      </c>
      <c r="B36" s="3">
        <v>1482245.9818</v>
      </c>
      <c r="C36">
        <v>8</v>
      </c>
      <c r="D36">
        <f t="shared" si="8"/>
        <v>0.88354791355543671</v>
      </c>
    </row>
    <row r="37" spans="1:4" x14ac:dyDescent="0.25">
      <c r="A37" s="62">
        <v>9</v>
      </c>
      <c r="B37" s="3">
        <v>1429499.4310288001</v>
      </c>
      <c r="C37">
        <v>9</v>
      </c>
      <c r="D37">
        <f t="shared" si="8"/>
        <v>0.85210636778410342</v>
      </c>
    </row>
    <row r="38" spans="1:4" x14ac:dyDescent="0.25">
      <c r="A38" s="62">
        <v>10</v>
      </c>
      <c r="B38" s="3">
        <v>1550964.2172007998</v>
      </c>
      <c r="C38">
        <v>10</v>
      </c>
      <c r="D38">
        <f t="shared" si="8"/>
        <v>0.92450997670628865</v>
      </c>
    </row>
    <row r="39" spans="1:4" x14ac:dyDescent="0.25">
      <c r="A39" s="62">
        <v>11</v>
      </c>
      <c r="B39" s="3">
        <v>1452186.85675</v>
      </c>
      <c r="C39">
        <v>11</v>
      </c>
      <c r="D39">
        <f t="shared" si="8"/>
        <v>0.86563005272306859</v>
      </c>
    </row>
    <row r="40" spans="1:4" x14ac:dyDescent="0.25">
      <c r="A40" s="62">
        <v>12</v>
      </c>
      <c r="B40" s="3">
        <v>1508445.1525000001</v>
      </c>
      <c r="C40">
        <v>12</v>
      </c>
      <c r="D40">
        <f t="shared" si="8"/>
        <v>0.89916490485991463</v>
      </c>
    </row>
    <row r="41" spans="1:4" x14ac:dyDescent="0.25">
      <c r="A41" s="62" t="s">
        <v>45</v>
      </c>
      <c r="B41" s="3">
        <v>1677606.7930887586</v>
      </c>
    </row>
    <row r="43" spans="1:4" x14ac:dyDescent="0.25">
      <c r="A43" s="61" t="s">
        <v>44</v>
      </c>
      <c r="B43" t="s">
        <v>48</v>
      </c>
    </row>
    <row r="44" spans="1:4" x14ac:dyDescent="0.25">
      <c r="A44" s="62">
        <v>1</v>
      </c>
      <c r="B44" s="3">
        <v>1488037.7439999999</v>
      </c>
      <c r="C44">
        <v>1</v>
      </c>
      <c r="D44">
        <f>B44/AVERAGE($B$44:$B$55)</f>
        <v>0.71232425039198211</v>
      </c>
    </row>
    <row r="45" spans="1:4" x14ac:dyDescent="0.25">
      <c r="A45" s="62">
        <v>2</v>
      </c>
      <c r="B45" s="3">
        <v>1503990.4721666665</v>
      </c>
      <c r="C45">
        <v>2</v>
      </c>
      <c r="D45">
        <f t="shared" ref="D45:D55" si="9">B45/AVERAGE($B$44:$B$55)</f>
        <v>0.71996082760841851</v>
      </c>
    </row>
    <row r="46" spans="1:4" x14ac:dyDescent="0.25">
      <c r="A46" s="62">
        <v>3</v>
      </c>
      <c r="B46" s="3">
        <v>2000554.4198333335</v>
      </c>
      <c r="C46">
        <v>3</v>
      </c>
      <c r="D46">
        <f t="shared" si="9"/>
        <v>0.95766618368528833</v>
      </c>
    </row>
    <row r="47" spans="1:4" x14ac:dyDescent="0.25">
      <c r="A47" s="62">
        <v>4</v>
      </c>
      <c r="B47" s="3">
        <v>2361388.4650000003</v>
      </c>
      <c r="C47">
        <v>4</v>
      </c>
      <c r="D47">
        <f t="shared" si="9"/>
        <v>1.1303975823179111</v>
      </c>
    </row>
    <row r="48" spans="1:4" x14ac:dyDescent="0.25">
      <c r="A48" s="62">
        <v>5</v>
      </c>
      <c r="B48" s="3">
        <v>2937891.7943333336</v>
      </c>
      <c r="C48">
        <v>5</v>
      </c>
      <c r="D48">
        <f t="shared" si="9"/>
        <v>1.4063699516826551</v>
      </c>
    </row>
    <row r="49" spans="1:10" x14ac:dyDescent="0.25">
      <c r="A49" s="62">
        <v>6</v>
      </c>
      <c r="B49" s="3">
        <v>2796924.7763333335</v>
      </c>
      <c r="C49">
        <v>6</v>
      </c>
      <c r="D49">
        <f t="shared" si="9"/>
        <v>1.3388889849990284</v>
      </c>
    </row>
    <row r="50" spans="1:10" x14ac:dyDescent="0.25">
      <c r="A50" s="62">
        <v>7</v>
      </c>
      <c r="B50" s="3">
        <v>2200880.1273333333</v>
      </c>
      <c r="C50">
        <v>7</v>
      </c>
      <c r="D50">
        <f t="shared" si="9"/>
        <v>1.0535621782624129</v>
      </c>
    </row>
    <row r="51" spans="1:10" x14ac:dyDescent="0.25">
      <c r="A51" s="62">
        <v>8</v>
      </c>
      <c r="B51" s="3">
        <v>1888561.2848333332</v>
      </c>
      <c r="C51">
        <v>8</v>
      </c>
      <c r="D51">
        <f t="shared" si="9"/>
        <v>0.90405502613260513</v>
      </c>
    </row>
    <row r="52" spans="1:10" x14ac:dyDescent="0.25">
      <c r="A52" s="62">
        <v>9</v>
      </c>
      <c r="B52" s="3">
        <v>1852927.3063873332</v>
      </c>
      <c r="C52">
        <v>9</v>
      </c>
      <c r="D52">
        <f t="shared" si="9"/>
        <v>0.88699702670525249</v>
      </c>
    </row>
    <row r="53" spans="1:10" x14ac:dyDescent="0.25">
      <c r="A53" s="62">
        <v>10</v>
      </c>
      <c r="B53" s="3">
        <v>2066141.0979444999</v>
      </c>
      <c r="C53">
        <v>10</v>
      </c>
      <c r="D53">
        <f t="shared" si="9"/>
        <v>0.98906255216425665</v>
      </c>
    </row>
    <row r="54" spans="1:10" x14ac:dyDescent="0.25">
      <c r="A54" s="62">
        <v>11</v>
      </c>
      <c r="B54" s="3">
        <v>2224239.1445999998</v>
      </c>
      <c r="C54">
        <v>11</v>
      </c>
      <c r="D54">
        <f t="shared" si="9"/>
        <v>1.0647441489694487</v>
      </c>
    </row>
    <row r="55" spans="1:10" x14ac:dyDescent="0.25">
      <c r="A55" s="62">
        <v>12</v>
      </c>
      <c r="B55" s="3">
        <v>1746335.0818</v>
      </c>
      <c r="C55">
        <v>12</v>
      </c>
      <c r="D55">
        <f t="shared" si="9"/>
        <v>0.83597128708074342</v>
      </c>
    </row>
    <row r="56" spans="1:10" x14ac:dyDescent="0.25">
      <c r="A56" s="62" t="s">
        <v>45</v>
      </c>
      <c r="B56" s="3">
        <v>2091952.229442728</v>
      </c>
    </row>
    <row r="58" spans="1:10" x14ac:dyDescent="0.25">
      <c r="A58" s="61" t="s">
        <v>44</v>
      </c>
      <c r="B58" s="61" t="s">
        <v>48</v>
      </c>
      <c r="C58" s="61"/>
      <c r="D58" s="61"/>
      <c r="E58" s="61"/>
      <c r="F58" s="61"/>
      <c r="G58" s="61"/>
      <c r="H58" s="61"/>
      <c r="I58" s="61"/>
      <c r="J58" s="61"/>
    </row>
    <row r="59" spans="1:10" x14ac:dyDescent="0.25">
      <c r="A59" s="62">
        <v>1</v>
      </c>
      <c r="B59" s="3">
        <v>1488037.7439999999</v>
      </c>
      <c r="C59">
        <v>1</v>
      </c>
      <c r="D59">
        <f>B59/AVERAGE($B$44:$B$55)</f>
        <v>0.71232425039198211</v>
      </c>
    </row>
    <row r="60" spans="1:10" x14ac:dyDescent="0.25">
      <c r="A60" s="62">
        <v>2</v>
      </c>
      <c r="B60" s="3">
        <v>1503990.4721666665</v>
      </c>
      <c r="C60">
        <v>2</v>
      </c>
      <c r="D60">
        <f t="shared" ref="D60:D70" si="10">B60/AVERAGE($B$44:$B$55)</f>
        <v>0.71996082760841851</v>
      </c>
    </row>
    <row r="61" spans="1:10" x14ac:dyDescent="0.25">
      <c r="A61" s="62">
        <v>3</v>
      </c>
      <c r="B61" s="3">
        <v>2000554.4198333335</v>
      </c>
      <c r="C61">
        <v>3</v>
      </c>
      <c r="D61">
        <f t="shared" si="10"/>
        <v>0.95766618368528833</v>
      </c>
    </row>
    <row r="62" spans="1:10" x14ac:dyDescent="0.25">
      <c r="A62" s="62">
        <v>4</v>
      </c>
      <c r="B62" s="3">
        <v>2361388.4650000003</v>
      </c>
      <c r="C62">
        <v>4</v>
      </c>
      <c r="D62">
        <f t="shared" si="10"/>
        <v>1.1303975823179111</v>
      </c>
    </row>
    <row r="63" spans="1:10" x14ac:dyDescent="0.25">
      <c r="A63" s="62">
        <v>5</v>
      </c>
      <c r="B63" s="3">
        <v>2937891.7943333336</v>
      </c>
      <c r="C63">
        <v>5</v>
      </c>
      <c r="D63">
        <f t="shared" si="10"/>
        <v>1.4063699516826551</v>
      </c>
    </row>
    <row r="64" spans="1:10" x14ac:dyDescent="0.25">
      <c r="A64" s="62">
        <v>6</v>
      </c>
      <c r="B64" s="3">
        <v>2796924.7763333335</v>
      </c>
      <c r="C64">
        <v>6</v>
      </c>
      <c r="D64">
        <f t="shared" si="10"/>
        <v>1.3388889849990284</v>
      </c>
    </row>
    <row r="65" spans="1:4" x14ac:dyDescent="0.25">
      <c r="A65" s="62">
        <v>7</v>
      </c>
      <c r="B65" s="3">
        <v>2200880.1273333333</v>
      </c>
      <c r="C65">
        <v>7</v>
      </c>
      <c r="D65">
        <f t="shared" si="10"/>
        <v>1.0535621782624129</v>
      </c>
    </row>
    <row r="66" spans="1:4" x14ac:dyDescent="0.25">
      <c r="A66" s="62">
        <v>8</v>
      </c>
      <c r="B66" s="3">
        <v>1888561.2848333332</v>
      </c>
      <c r="C66">
        <v>8</v>
      </c>
      <c r="D66">
        <f t="shared" si="10"/>
        <v>0.90405502613260513</v>
      </c>
    </row>
    <row r="67" spans="1:4" x14ac:dyDescent="0.25">
      <c r="A67" s="62">
        <v>9</v>
      </c>
      <c r="B67" s="3">
        <v>1852927.3063873332</v>
      </c>
      <c r="C67">
        <v>9</v>
      </c>
      <c r="D67">
        <f t="shared" si="10"/>
        <v>0.88699702670525249</v>
      </c>
    </row>
    <row r="68" spans="1:4" x14ac:dyDescent="0.25">
      <c r="A68" s="62">
        <v>10</v>
      </c>
      <c r="B68" s="3">
        <v>2066141.0979444999</v>
      </c>
      <c r="C68">
        <v>10</v>
      </c>
      <c r="D68">
        <f t="shared" si="10"/>
        <v>0.98906255216425665</v>
      </c>
    </row>
    <row r="69" spans="1:4" x14ac:dyDescent="0.25">
      <c r="A69" s="62">
        <v>11</v>
      </c>
      <c r="B69" s="3">
        <v>2224239.1445999998</v>
      </c>
      <c r="C69">
        <v>11</v>
      </c>
      <c r="D69">
        <f t="shared" si="10"/>
        <v>1.0647441489694487</v>
      </c>
    </row>
    <row r="70" spans="1:4" x14ac:dyDescent="0.25">
      <c r="A70" s="62">
        <v>12</v>
      </c>
      <c r="B70" s="3">
        <v>1746335.0818</v>
      </c>
      <c r="C70">
        <v>12</v>
      </c>
      <c r="D70">
        <f t="shared" si="10"/>
        <v>0.83597128708074342</v>
      </c>
    </row>
    <row r="71" spans="1:4" x14ac:dyDescent="0.25">
      <c r="A71" s="62" t="s">
        <v>45</v>
      </c>
      <c r="B71" s="3">
        <v>2091952.229442728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68CB-CD0D-4C24-A324-ECCA06FA69C5}">
  <sheetPr>
    <tabColor theme="0"/>
  </sheetPr>
  <dimension ref="A1:AT86"/>
  <sheetViews>
    <sheetView zoomScale="80" zoomScaleNormal="80" workbookViewId="0">
      <pane xSplit="3" ySplit="4" topLeftCell="I5" activePane="bottomRight" state="frozen"/>
      <selection pane="topRight" activeCell="C1" sqref="C1"/>
      <selection pane="bottomLeft" activeCell="A5" sqref="A5"/>
      <selection pane="bottomRight" activeCell="S4" sqref="S4"/>
    </sheetView>
  </sheetViews>
  <sheetFormatPr defaultRowHeight="15" x14ac:dyDescent="0.25"/>
  <cols>
    <col min="1" max="1" width="11.28515625" style="1" bestFit="1" customWidth="1"/>
    <col min="2" max="2" width="11.28515625" style="1" customWidth="1"/>
    <col min="3" max="3" width="14.5703125" style="1" customWidth="1"/>
    <col min="4" max="4" width="9.28515625" style="1" customWidth="1"/>
    <col min="5" max="5" width="18.85546875" style="1" customWidth="1"/>
    <col min="6" max="6" width="9.140625" style="1"/>
    <col min="7" max="7" width="14.85546875" style="1" bestFit="1" customWidth="1"/>
    <col min="8" max="8" width="15.7109375" style="1" customWidth="1"/>
    <col min="9" max="9" width="20.140625" style="1" customWidth="1"/>
    <col min="10" max="10" width="14.28515625" style="1" bestFit="1" customWidth="1"/>
    <col min="11" max="11" width="20.140625" style="1" customWidth="1"/>
    <col min="12" max="12" width="13.7109375" style="1" bestFit="1" customWidth="1"/>
    <col min="13" max="13" width="10.5703125" style="1" bestFit="1" customWidth="1"/>
    <col min="14" max="15" width="10.85546875" style="1" customWidth="1"/>
    <col min="16" max="16" width="12.85546875" style="1" bestFit="1" customWidth="1"/>
    <col min="17" max="19" width="10.85546875" style="1" customWidth="1"/>
    <col min="20" max="21" width="9.140625" style="1"/>
    <col min="22" max="22" width="10" style="1" bestFit="1" customWidth="1"/>
    <col min="23" max="23" width="9.140625" style="1"/>
    <col min="24" max="25" width="0" style="1" hidden="1" customWidth="1"/>
    <col min="26" max="26" width="12.7109375" style="1" hidden="1" customWidth="1"/>
    <col min="27" max="27" width="12.7109375" style="1" bestFit="1" customWidth="1"/>
    <col min="28" max="28" width="12" style="1" hidden="1" customWidth="1"/>
    <col min="29" max="37" width="9.140625" style="1"/>
    <col min="38" max="38" width="10" style="1" bestFit="1" customWidth="1"/>
    <col min="39" max="39" width="9.140625" style="1"/>
    <col min="40" max="40" width="11.5703125" style="1" bestFit="1" customWidth="1"/>
    <col min="41" max="41" width="9.140625" style="1"/>
    <col min="42" max="42" width="16.42578125" style="1" customWidth="1"/>
    <col min="43" max="44" width="9.140625" style="1"/>
    <col min="45" max="45" width="21.42578125" style="1" customWidth="1"/>
    <col min="46" max="46" width="12" style="1" customWidth="1"/>
    <col min="47" max="16384" width="9.140625" style="1"/>
  </cols>
  <sheetData>
    <row r="1" spans="1:46" x14ac:dyDescent="0.25">
      <c r="A1" s="1" t="s">
        <v>13</v>
      </c>
      <c r="E1" s="13">
        <f>E2/SUM($E$2:$H$2)</f>
        <v>-0.9046810820552087</v>
      </c>
      <c r="F1" s="13">
        <f t="shared" ref="F1:H1" si="0">F2/SUM($E$2:$H$2)</f>
        <v>0.2366129220627774</v>
      </c>
      <c r="G1" s="13">
        <f t="shared" si="0"/>
        <v>-5.9548866273336965E-6</v>
      </c>
      <c r="H1" s="13">
        <f t="shared" si="0"/>
        <v>1.6680741148790585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46" x14ac:dyDescent="0.25">
      <c r="A2" s="1" t="s">
        <v>12</v>
      </c>
      <c r="E2" s="14">
        <f>E3*STDEV(E5:E63)/STDEV($C$5:$C$63)</f>
        <v>5.3340884927407677E-2</v>
      </c>
      <c r="F2" s="14">
        <f t="shared" ref="F2:H2" si="1">F3*STDEV(F5:F63)/STDEV($C$5:$C$63)</f>
        <v>-1.3950930221085444E-2</v>
      </c>
      <c r="G2" s="14">
        <f t="shared" si="1"/>
        <v>3.5110596280268123E-7</v>
      </c>
      <c r="H2" s="14">
        <f t="shared" si="1"/>
        <v>-9.8351287737794696E-2</v>
      </c>
      <c r="I2" s="15" t="s">
        <v>87</v>
      </c>
      <c r="J2" s="22" t="s">
        <v>88</v>
      </c>
      <c r="K2" s="16" t="s">
        <v>89</v>
      </c>
      <c r="L2" s="1" t="s">
        <v>86</v>
      </c>
      <c r="M2" s="6">
        <f>AVERAGE(F5:F63)</f>
        <v>1.7275170402770184</v>
      </c>
      <c r="N2" s="20" t="e">
        <f>1/L2*E3/AVERAGE(C5:C63)</f>
        <v>#VALUE!</v>
      </c>
      <c r="O2" s="20">
        <f>F3/AVERAGE(C5:C63)</f>
        <v>-7.9077427180588265E-4</v>
      </c>
      <c r="P2" s="1">
        <v>5.85850231595339E-2</v>
      </c>
    </row>
    <row r="3" spans="1:46" ht="30" customHeight="1" x14ac:dyDescent="0.25">
      <c r="A3" s="1" t="s">
        <v>16</v>
      </c>
      <c r="C3" s="17">
        <v>-7699729.2999999998</v>
      </c>
      <c r="D3" s="17"/>
      <c r="E3" s="92">
        <v>12972.26938</v>
      </c>
      <c r="F3" s="17">
        <v>-6355.9846729999999</v>
      </c>
      <c r="G3" s="17">
        <v>0.2</v>
      </c>
      <c r="H3" s="102">
        <v>-999999.99999999499</v>
      </c>
      <c r="I3" s="102">
        <v>186431.9816</v>
      </c>
      <c r="J3" s="102">
        <v>-6496.5025079999996</v>
      </c>
      <c r="K3" s="102">
        <v>70247.649999999994</v>
      </c>
      <c r="L3" s="102">
        <v>-8956.4399999992493</v>
      </c>
      <c r="N3" s="133" t="s">
        <v>17</v>
      </c>
      <c r="O3" s="133"/>
      <c r="P3" s="133"/>
      <c r="Q3" s="133"/>
      <c r="R3" s="133"/>
      <c r="S3" s="133"/>
      <c r="T3" s="133"/>
      <c r="U3" s="133"/>
    </row>
    <row r="4" spans="1:46" s="2" customFormat="1" ht="75" x14ac:dyDescent="0.25">
      <c r="A4" s="2" t="s">
        <v>0</v>
      </c>
      <c r="B4" s="2" t="s">
        <v>43</v>
      </c>
      <c r="C4" s="2" t="s">
        <v>1</v>
      </c>
      <c r="D4" s="2" t="s">
        <v>90</v>
      </c>
      <c r="E4" s="2" t="s">
        <v>91</v>
      </c>
      <c r="F4" s="2" t="s">
        <v>83</v>
      </c>
      <c r="G4" s="2" t="s">
        <v>84</v>
      </c>
      <c r="H4" s="2" t="s">
        <v>85</v>
      </c>
      <c r="I4" s="2" t="s">
        <v>86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26</v>
      </c>
      <c r="O4" s="2" t="s">
        <v>27</v>
      </c>
      <c r="P4" s="65" t="s">
        <v>18</v>
      </c>
      <c r="Q4" s="11" t="s">
        <v>19</v>
      </c>
      <c r="R4" s="11" t="s">
        <v>92</v>
      </c>
      <c r="S4" s="11" t="s">
        <v>86</v>
      </c>
      <c r="T4" s="63" t="s">
        <v>20</v>
      </c>
      <c r="U4" s="2" t="s">
        <v>21</v>
      </c>
      <c r="V4" s="59" t="s">
        <v>42</v>
      </c>
      <c r="W4" s="2" t="s">
        <v>49</v>
      </c>
      <c r="X4" s="2" t="s">
        <v>50</v>
      </c>
      <c r="Y4" s="2" t="s">
        <v>51</v>
      </c>
      <c r="Z4" s="64" t="s">
        <v>52</v>
      </c>
      <c r="AA4" s="71" t="s">
        <v>53</v>
      </c>
      <c r="AB4" s="71" t="s">
        <v>62</v>
      </c>
      <c r="AC4" s="71" t="s">
        <v>70</v>
      </c>
      <c r="AD4" s="71" t="s">
        <v>95</v>
      </c>
      <c r="AE4" s="71" t="s">
        <v>96</v>
      </c>
      <c r="AF4" s="71" t="s">
        <v>74</v>
      </c>
      <c r="AG4" s="71" t="s">
        <v>71</v>
      </c>
      <c r="AH4" s="71" t="s">
        <v>77</v>
      </c>
      <c r="AI4" s="71" t="s">
        <v>75</v>
      </c>
      <c r="AJ4" s="71" t="s">
        <v>93</v>
      </c>
      <c r="AK4" s="71" t="s">
        <v>94</v>
      </c>
      <c r="AL4" s="71" t="s">
        <v>72</v>
      </c>
      <c r="AM4" s="71" t="s">
        <v>73</v>
      </c>
      <c r="AN4" s="71" t="s">
        <v>76</v>
      </c>
      <c r="AO4" s="2" t="s">
        <v>79</v>
      </c>
      <c r="AP4" s="2" t="s">
        <v>80</v>
      </c>
    </row>
    <row r="5" spans="1:46" ht="15" customHeight="1" x14ac:dyDescent="0.25">
      <c r="A5" s="4">
        <v>42005</v>
      </c>
      <c r="B5" s="60">
        <f>MONTH(A5)</f>
        <v>1</v>
      </c>
      <c r="C5">
        <v>5859994.6032764241</v>
      </c>
      <c r="D5">
        <v>0</v>
      </c>
      <c r="E5">
        <v>0</v>
      </c>
      <c r="F5">
        <v>3.2258064516129031E-2</v>
      </c>
      <c r="G5" s="96">
        <v>0</v>
      </c>
      <c r="H5" s="103">
        <v>13.004849935404311</v>
      </c>
      <c r="I5">
        <v>0.17910000000000001</v>
      </c>
      <c r="J5" s="1" t="s">
        <v>11</v>
      </c>
      <c r="K5" s="1" t="s">
        <v>11</v>
      </c>
      <c r="L5" s="5">
        <v>1112</v>
      </c>
      <c r="M5" s="7">
        <v>170837</v>
      </c>
      <c r="N5" s="7"/>
      <c r="O5" s="7"/>
      <c r="P5" s="8"/>
      <c r="W5" s="1">
        <f>VLOOKUP($B5,Sheet6!$E$4:$H$15,2,FALSE)</f>
        <v>0.14349747716246505</v>
      </c>
      <c r="X5" s="1">
        <f>VLOOKUP($B5,Sheet6!$E$4:$H$15,3,FALSE)</f>
        <v>0.68238268288829185</v>
      </c>
      <c r="Y5" s="1">
        <f>VLOOKUP($B5,Sheet6!$E$4:$H$15,4,FALSE)</f>
        <v>9.7920193453824286E-2</v>
      </c>
    </row>
    <row r="6" spans="1:46" ht="15" customHeight="1" x14ac:dyDescent="0.25">
      <c r="A6" s="4">
        <v>42036</v>
      </c>
      <c r="B6" s="60">
        <f t="shared" ref="B6:B69" si="2">MONTH(A6)</f>
        <v>2</v>
      </c>
      <c r="C6">
        <v>5486534.2236790778</v>
      </c>
      <c r="D6">
        <v>0</v>
      </c>
      <c r="E6" s="94">
        <v>27</v>
      </c>
      <c r="F6">
        <v>0</v>
      </c>
      <c r="G6" s="96">
        <v>3.6999999999999993</v>
      </c>
      <c r="H6" s="103">
        <v>13.004849935404311</v>
      </c>
      <c r="I6">
        <v>9.98E-2</v>
      </c>
      <c r="J6" s="1" t="s">
        <v>11</v>
      </c>
      <c r="K6" s="1" t="s">
        <v>11</v>
      </c>
      <c r="L6" s="5">
        <v>515322</v>
      </c>
      <c r="M6" s="7">
        <v>249233.19</v>
      </c>
      <c r="N6" s="7"/>
      <c r="O6" s="7"/>
      <c r="P6" s="9"/>
      <c r="W6" s="1">
        <f>VLOOKUP($B6,Sheet6!$E$4:$H$15,2,FALSE)</f>
        <v>0.19545951722176011</v>
      </c>
      <c r="X6" s="1">
        <f>VLOOKUP($B6,Sheet6!$E$4:$H$15,3,FALSE)</f>
        <v>0.85888239321641102</v>
      </c>
      <c r="Y6" s="1">
        <f>VLOOKUP($B6,Sheet6!$E$4:$H$15,4,FALSE)</f>
        <v>0.16787673792834962</v>
      </c>
    </row>
    <row r="7" spans="1:46" ht="15" customHeight="1" x14ac:dyDescent="0.25">
      <c r="A7" s="4">
        <v>42064</v>
      </c>
      <c r="B7" s="60">
        <f t="shared" si="2"/>
        <v>3</v>
      </c>
      <c r="C7">
        <v>7120563.1241992973</v>
      </c>
      <c r="D7">
        <v>0.77419354838709675</v>
      </c>
      <c r="E7" s="94">
        <v>32.6</v>
      </c>
      <c r="F7">
        <v>0.83870967741935487</v>
      </c>
      <c r="G7" s="96">
        <v>2.3000000000000043</v>
      </c>
      <c r="H7" s="103">
        <v>13.004849935404311</v>
      </c>
      <c r="I7">
        <v>0.1072</v>
      </c>
      <c r="J7" s="1" t="s">
        <v>11</v>
      </c>
      <c r="K7" s="1" t="s">
        <v>11</v>
      </c>
      <c r="L7" s="5">
        <v>1130204</v>
      </c>
      <c r="M7" s="7">
        <v>977590.04</v>
      </c>
      <c r="N7" s="7"/>
      <c r="O7" s="7"/>
      <c r="P7" s="9"/>
      <c r="W7" s="1">
        <f>VLOOKUP($B7,Sheet6!$E$4:$H$15,2,FALSE)</f>
        <v>0.72229787687396263</v>
      </c>
      <c r="X7" s="1">
        <f>VLOOKUP($B7,Sheet6!$E$4:$H$15,3,FALSE)</f>
        <v>1.0186022015062937</v>
      </c>
      <c r="Y7" s="1">
        <f>VLOOKUP($B7,Sheet6!$E$4:$H$15,4,FALSE)</f>
        <v>0.73573420752714014</v>
      </c>
    </row>
    <row r="8" spans="1:46" ht="15" customHeight="1" x14ac:dyDescent="0.25">
      <c r="A8" s="4">
        <v>42095</v>
      </c>
      <c r="B8" s="60">
        <f t="shared" si="2"/>
        <v>4</v>
      </c>
      <c r="C8">
        <v>7876792.1806280548</v>
      </c>
      <c r="D8">
        <v>3.3333333333333335</v>
      </c>
      <c r="E8" s="94">
        <v>35.700000000000003</v>
      </c>
      <c r="F8">
        <v>0.76666666666666672</v>
      </c>
      <c r="G8" s="96">
        <v>1.8999999999999986</v>
      </c>
      <c r="H8" s="103">
        <v>13.119572005147212</v>
      </c>
      <c r="I8">
        <v>5.5099999999999996E-2</v>
      </c>
      <c r="J8" s="1" t="s">
        <v>11</v>
      </c>
      <c r="K8" s="1" t="s">
        <v>11</v>
      </c>
      <c r="L8" s="5">
        <v>1633390</v>
      </c>
      <c r="M8" s="7">
        <v>1588218.99</v>
      </c>
      <c r="N8" s="7"/>
      <c r="O8" s="7"/>
      <c r="P8" s="9"/>
      <c r="W8" s="1">
        <f>VLOOKUP($B8,Sheet6!$E$4:$H$15,2,FALSE)</f>
        <v>1.3132951743621322</v>
      </c>
      <c r="X8" s="1">
        <f>VLOOKUP($B8,Sheet6!$E$4:$H$15,3,FALSE)</f>
        <v>1.152219939958919</v>
      </c>
      <c r="Y8" s="1">
        <f>VLOOKUP($B8,Sheet6!$E$4:$H$15,4,FALSE)</f>
        <v>1.5132048869518739</v>
      </c>
    </row>
    <row r="9" spans="1:46" ht="15" customHeight="1" x14ac:dyDescent="0.25">
      <c r="A9" s="4">
        <v>42125</v>
      </c>
      <c r="B9" s="60">
        <f t="shared" si="2"/>
        <v>5</v>
      </c>
      <c r="C9">
        <v>8771223.513233792</v>
      </c>
      <c r="D9">
        <v>0.26129032258064516</v>
      </c>
      <c r="E9" s="94">
        <v>40.4</v>
      </c>
      <c r="F9">
        <v>0.22903225806451613</v>
      </c>
      <c r="G9" s="96">
        <v>3.1999999999999957</v>
      </c>
      <c r="H9" s="103">
        <v>13.119572005147212</v>
      </c>
      <c r="I9">
        <v>6.2899999999999998E-2</v>
      </c>
      <c r="J9" s="1" t="s">
        <v>11</v>
      </c>
      <c r="K9" s="1" t="s">
        <v>11</v>
      </c>
      <c r="L9" s="5">
        <v>2193212</v>
      </c>
      <c r="M9" s="7">
        <v>2340052.94</v>
      </c>
      <c r="N9" s="7"/>
      <c r="O9" s="7"/>
      <c r="P9" s="9"/>
      <c r="W9" s="1">
        <f>VLOOKUP($B9,Sheet6!$E$4:$H$15,2,FALSE)</f>
        <v>1.8588039411103712</v>
      </c>
      <c r="X9" s="1">
        <f>VLOOKUP($B9,Sheet6!$E$4:$H$15,3,FALSE)</f>
        <v>1.1851582661821245</v>
      </c>
      <c r="Y9" s="1">
        <f>VLOOKUP($B9,Sheet6!$E$4:$H$15,4,FALSE)</f>
        <v>2.2029768560188674</v>
      </c>
      <c r="AR9" s="1">
        <v>1</v>
      </c>
      <c r="AS9" s="91">
        <f t="shared" ref="AS9:AS20" si="3">AVERAGE(C5,C17,C29,C41,C53)</f>
        <v>6568753.0179041307</v>
      </c>
      <c r="AT9" s="79">
        <f>AS9/AVERAGE($AS$9:$AS$20)</f>
        <v>0.81359249363264008</v>
      </c>
    </row>
    <row r="10" spans="1:46" ht="15" customHeight="1" x14ac:dyDescent="0.25">
      <c r="A10" s="4">
        <v>42156</v>
      </c>
      <c r="B10" s="60">
        <f t="shared" si="2"/>
        <v>6</v>
      </c>
      <c r="C10">
        <v>8119925.9416036522</v>
      </c>
      <c r="D10">
        <v>1.5666666666666667</v>
      </c>
      <c r="E10" s="94">
        <v>44.1</v>
      </c>
      <c r="F10">
        <v>0.13666666666666666</v>
      </c>
      <c r="G10" s="96">
        <v>-6.5</v>
      </c>
      <c r="H10" s="103">
        <v>13.119572005147212</v>
      </c>
      <c r="I10">
        <v>4.5100000000000001E-2</v>
      </c>
      <c r="J10" s="1" t="s">
        <v>11</v>
      </c>
      <c r="K10" s="1" t="s">
        <v>11</v>
      </c>
      <c r="L10" s="5">
        <v>2187323</v>
      </c>
      <c r="M10" s="7">
        <v>2536824.19</v>
      </c>
      <c r="N10" s="7"/>
      <c r="O10" s="7"/>
      <c r="P10" s="9"/>
      <c r="W10" s="1">
        <f>VLOOKUP($B10,Sheet6!$E$4:$H$15,2,FALSE)</f>
        <v>1.9263445537684796</v>
      </c>
      <c r="X10" s="1">
        <f>VLOOKUP($B10,Sheet6!$E$4:$H$15,3,FALSE)</f>
        <v>1.1770790540896401</v>
      </c>
      <c r="Y10" s="1">
        <f>VLOOKUP($B10,Sheet6!$E$4:$H$15,4,FALSE)</f>
        <v>2.2674598252005316</v>
      </c>
      <c r="AR10" s="1">
        <v>2</v>
      </c>
      <c r="AS10" s="91">
        <f t="shared" si="3"/>
        <v>6143976.2117413562</v>
      </c>
      <c r="AT10" s="79">
        <f t="shared" ref="AT10:AT20" si="4">AS10/AVERAGE($AS$9:$AS$20)</f>
        <v>0.76098049558349623</v>
      </c>
    </row>
    <row r="11" spans="1:46" ht="15" customHeight="1" x14ac:dyDescent="0.25">
      <c r="A11" s="4">
        <v>42186</v>
      </c>
      <c r="B11" s="60">
        <f t="shared" si="2"/>
        <v>7</v>
      </c>
      <c r="C11">
        <v>7795215.3775557578</v>
      </c>
      <c r="D11">
        <v>1.2903225806451613</v>
      </c>
      <c r="E11" s="94">
        <v>38.4</v>
      </c>
      <c r="F11">
        <v>10.258064516129032</v>
      </c>
      <c r="G11" s="96">
        <v>0.80000000000000426</v>
      </c>
      <c r="H11" s="103">
        <v>13.119572005147212</v>
      </c>
      <c r="I11">
        <v>4.87E-2</v>
      </c>
      <c r="J11" s="1" t="s">
        <v>11</v>
      </c>
      <c r="K11" s="1" t="s">
        <v>11</v>
      </c>
      <c r="L11" s="5">
        <v>1601370</v>
      </c>
      <c r="M11" s="7">
        <v>1806110.51</v>
      </c>
      <c r="N11" s="7"/>
      <c r="O11" s="7"/>
      <c r="P11" s="9"/>
      <c r="W11" s="1">
        <f>VLOOKUP($B11,Sheet6!$E$4:$H$15,2,FALSE)</f>
        <v>1.6680330624603965</v>
      </c>
      <c r="X11" s="1">
        <f>VLOOKUP($B11,Sheet6!$E$4:$H$15,3,FALSE)</f>
        <v>1.0515405277294989</v>
      </c>
      <c r="Y11" s="1">
        <f>VLOOKUP($B11,Sheet6!$E$4:$H$15,4,FALSE)</f>
        <v>1.7540043667698575</v>
      </c>
      <c r="AR11" s="1">
        <v>3</v>
      </c>
      <c r="AS11" s="91">
        <f t="shared" si="3"/>
        <v>7577046.677242985</v>
      </c>
      <c r="AT11" s="79">
        <f t="shared" si="4"/>
        <v>0.93847771163056404</v>
      </c>
    </row>
    <row r="12" spans="1:46" ht="15" customHeight="1" x14ac:dyDescent="0.25">
      <c r="A12" s="4">
        <v>42217</v>
      </c>
      <c r="B12" s="60">
        <f t="shared" si="2"/>
        <v>8</v>
      </c>
      <c r="C12">
        <v>7399767.0698083546</v>
      </c>
      <c r="D12">
        <v>1.935483870967742</v>
      </c>
      <c r="E12" s="94">
        <v>34.9</v>
      </c>
      <c r="F12">
        <v>0.61290322580645162</v>
      </c>
      <c r="G12" s="96">
        <v>-1.3999999999999986</v>
      </c>
      <c r="H12" s="103">
        <v>13.119572005147212</v>
      </c>
      <c r="I12">
        <v>4.0300000000000002E-2</v>
      </c>
      <c r="J12" s="1" t="s">
        <v>11</v>
      </c>
      <c r="K12" s="1" t="s">
        <v>11</v>
      </c>
      <c r="L12" s="5">
        <v>1436210</v>
      </c>
      <c r="M12" s="7">
        <v>1443547.32</v>
      </c>
      <c r="N12" s="7"/>
      <c r="O12" s="7"/>
      <c r="P12" s="9"/>
      <c r="W12" s="1">
        <f>VLOOKUP($B12,Sheet6!$E$4:$H$15,2,FALSE)</f>
        <v>1.2681794049496478</v>
      </c>
      <c r="X12" s="1">
        <f>VLOOKUP($B12,Sheet6!$E$4:$H$15,3,FALSE)</f>
        <v>1.049676094169695</v>
      </c>
      <c r="Y12" s="1">
        <f>VLOOKUP($B12,Sheet6!$E$4:$H$15,4,FALSE)</f>
        <v>1.3311776044939942</v>
      </c>
      <c r="AR12" s="1">
        <v>4</v>
      </c>
      <c r="AS12" s="91">
        <f t="shared" si="3"/>
        <v>8583095.9539390765</v>
      </c>
      <c r="AT12" s="79">
        <f t="shared" si="4"/>
        <v>1.063084944923322</v>
      </c>
    </row>
    <row r="13" spans="1:46" ht="15" customHeight="1" x14ac:dyDescent="0.25">
      <c r="A13" s="4">
        <v>42248</v>
      </c>
      <c r="B13" s="60">
        <f t="shared" si="2"/>
        <v>9</v>
      </c>
      <c r="C13">
        <v>7051102.8526009088</v>
      </c>
      <c r="D13">
        <v>4.666666666666667</v>
      </c>
      <c r="E13" s="94">
        <v>34.1</v>
      </c>
      <c r="F13">
        <v>2.6</v>
      </c>
      <c r="G13" s="96">
        <v>-0.20000000000000284</v>
      </c>
      <c r="H13" s="103">
        <v>13.119572005147212</v>
      </c>
      <c r="I13">
        <v>7.5999999999999998E-2</v>
      </c>
      <c r="J13" s="1" t="s">
        <v>11</v>
      </c>
      <c r="K13" s="1" t="s">
        <v>11</v>
      </c>
      <c r="L13" s="5">
        <v>1535505</v>
      </c>
      <c r="M13" s="7">
        <v>1237201.9099999999</v>
      </c>
      <c r="N13" s="7"/>
      <c r="O13" s="7"/>
      <c r="P13" s="9"/>
      <c r="W13" s="1">
        <f>VLOOKUP($B13,Sheet6!$E$4:$H$15,2,FALSE)</f>
        <v>1.0594693874163201</v>
      </c>
      <c r="X13" s="1">
        <f>VLOOKUP($B13,Sheet6!$E$4:$H$15,3,FALSE)</f>
        <v>1.0471901827566226</v>
      </c>
      <c r="Y13" s="1">
        <f>VLOOKUP($B13,Sheet6!$E$4:$H$15,4,FALSE)</f>
        <v>1.1094659414335433</v>
      </c>
      <c r="AR13" s="1">
        <v>5</v>
      </c>
      <c r="AS13" s="91">
        <f t="shared" si="3"/>
        <v>9860795.2191796228</v>
      </c>
      <c r="AT13" s="79">
        <f t="shared" si="4"/>
        <v>1.2213381976314479</v>
      </c>
    </row>
    <row r="14" spans="1:46" ht="15" customHeight="1" x14ac:dyDescent="0.25">
      <c r="A14" s="4">
        <v>42278</v>
      </c>
      <c r="B14" s="60">
        <f t="shared" si="2"/>
        <v>10</v>
      </c>
      <c r="C14">
        <v>7569048.441095978</v>
      </c>
      <c r="D14">
        <v>1.2258064516129032</v>
      </c>
      <c r="E14" s="94">
        <v>35.5</v>
      </c>
      <c r="F14">
        <v>0</v>
      </c>
      <c r="G14" s="96">
        <v>-0.5</v>
      </c>
      <c r="H14" s="103">
        <v>13.119572005147212</v>
      </c>
      <c r="I14">
        <v>0.10060000000000001</v>
      </c>
      <c r="J14" s="1" t="s">
        <v>11</v>
      </c>
      <c r="K14" s="1" t="s">
        <v>11</v>
      </c>
      <c r="L14" s="5">
        <v>1379400</v>
      </c>
      <c r="M14" s="7">
        <v>1082277.67</v>
      </c>
      <c r="N14" s="7"/>
      <c r="O14" s="7"/>
      <c r="P14" s="9"/>
      <c r="W14" s="1">
        <f>VLOOKUP($B14,Sheet6!$E$4:$H$15,2,FALSE)</f>
        <v>0.93560395574150268</v>
      </c>
      <c r="X14" s="1">
        <f>VLOOKUP($B14,Sheet6!$E$4:$H$15,3,FALSE)</f>
        <v>1.0341391478379942</v>
      </c>
      <c r="Y14" s="1">
        <f>VLOOKUP($B14,Sheet6!$E$4:$H$15,4,FALSE)</f>
        <v>0.96754467750437401</v>
      </c>
      <c r="AR14" s="1">
        <v>6</v>
      </c>
      <c r="AS14" s="91">
        <f t="shared" si="3"/>
        <v>9515660.5719338804</v>
      </c>
      <c r="AT14" s="79">
        <f t="shared" si="4"/>
        <v>1.1785905166749064</v>
      </c>
    </row>
    <row r="15" spans="1:46" ht="15" customHeight="1" x14ac:dyDescent="0.25">
      <c r="A15" s="4">
        <v>42309</v>
      </c>
      <c r="B15" s="60">
        <f t="shared" si="2"/>
        <v>11</v>
      </c>
      <c r="C15">
        <v>6760786.0778617961</v>
      </c>
      <c r="D15">
        <v>3.3333333333333333E-2</v>
      </c>
      <c r="E15" s="94">
        <v>37.700000000000003</v>
      </c>
      <c r="F15">
        <v>0</v>
      </c>
      <c r="G15" s="96">
        <v>-0.70000000000000284</v>
      </c>
      <c r="H15" s="103">
        <v>13.119572005147212</v>
      </c>
      <c r="I15">
        <v>5.2300000000000006E-2</v>
      </c>
      <c r="J15" s="1" t="s">
        <v>11</v>
      </c>
      <c r="K15" s="1" t="s">
        <v>11</v>
      </c>
      <c r="L15" s="5">
        <v>960355</v>
      </c>
      <c r="M15" s="7">
        <v>635010.17000000004</v>
      </c>
      <c r="N15" s="7"/>
      <c r="O15" s="7"/>
      <c r="P15" s="9"/>
      <c r="W15" s="1">
        <f>VLOOKUP($B15,Sheet6!$E$4:$H$15,2,FALSE)</f>
        <v>0.52854000285010916</v>
      </c>
      <c r="X15" s="1">
        <f>VLOOKUP($B15,Sheet6!$E$4:$H$15,3,FALSE)</f>
        <v>0.94464633696739853</v>
      </c>
      <c r="Y15" s="1">
        <f>VLOOKUP($B15,Sheet6!$E$4:$H$15,4,FALSE)</f>
        <v>0.49928337763309399</v>
      </c>
      <c r="AR15" s="1">
        <v>7</v>
      </c>
      <c r="AS15" s="91">
        <f t="shared" si="3"/>
        <v>8641374.1367933862</v>
      </c>
      <c r="AT15" s="79">
        <f t="shared" si="4"/>
        <v>1.0703031630514173</v>
      </c>
    </row>
    <row r="16" spans="1:46" ht="15" customHeight="1" x14ac:dyDescent="0.25">
      <c r="A16" s="4">
        <v>42339</v>
      </c>
      <c r="B16" s="60">
        <f t="shared" si="2"/>
        <v>12</v>
      </c>
      <c r="C16">
        <v>6529409.2366316207</v>
      </c>
      <c r="D16">
        <v>0</v>
      </c>
      <c r="E16" s="94">
        <v>34.299999999999997</v>
      </c>
      <c r="F16">
        <v>0</v>
      </c>
      <c r="G16" s="96">
        <v>0.5</v>
      </c>
      <c r="H16" s="103">
        <v>13.119572005147212</v>
      </c>
      <c r="I16">
        <v>4.6399999999999997E-2</v>
      </c>
      <c r="J16" s="1">
        <v>1</v>
      </c>
      <c r="K16" s="1" t="s">
        <v>11</v>
      </c>
      <c r="L16" s="5">
        <v>339696</v>
      </c>
      <c r="M16" s="7">
        <v>313272.68</v>
      </c>
      <c r="N16" s="7"/>
      <c r="O16" s="7"/>
      <c r="P16" s="9"/>
      <c r="W16" s="1">
        <f>VLOOKUP($B16,Sheet6!$E$4:$H$15,2,FALSE)</f>
        <v>0.22559455760356614</v>
      </c>
      <c r="X16" s="1">
        <f>VLOOKUP($B16,Sheet6!$E$4:$H$15,3,FALSE)</f>
        <v>0.7481039658713855</v>
      </c>
      <c r="Y16" s="1">
        <f>VLOOKUP($B16,Sheet6!$E$4:$H$15,4,FALSE)</f>
        <v>0.16876818322222856</v>
      </c>
      <c r="AR16" s="1">
        <v>8</v>
      </c>
      <c r="AS16" s="91">
        <f t="shared" si="3"/>
        <v>8148671.7782299165</v>
      </c>
      <c r="AT16" s="79">
        <f t="shared" si="4"/>
        <v>1.0092780431497046</v>
      </c>
    </row>
    <row r="17" spans="1:46" ht="15" customHeight="1" x14ac:dyDescent="0.25">
      <c r="A17" s="4">
        <v>42370</v>
      </c>
      <c r="B17" s="60">
        <f t="shared" si="2"/>
        <v>1</v>
      </c>
      <c r="C17">
        <v>6371827.9118533013</v>
      </c>
      <c r="D17">
        <v>0.1</v>
      </c>
      <c r="E17" s="94">
        <v>30.2</v>
      </c>
      <c r="F17">
        <v>3.225806451612903</v>
      </c>
      <c r="G17" s="96">
        <v>-1.0999999999999979</v>
      </c>
      <c r="H17" s="103">
        <v>13.119572005147212</v>
      </c>
      <c r="I17">
        <v>0.17910000000000001</v>
      </c>
      <c r="J17" s="1" t="s">
        <v>11</v>
      </c>
      <c r="K17" s="1" t="s">
        <v>11</v>
      </c>
      <c r="L17" s="5">
        <v>278863</v>
      </c>
      <c r="M17" s="7">
        <v>204980</v>
      </c>
      <c r="N17" s="21">
        <f>G17-G5</f>
        <v>-1.0999999999999979</v>
      </c>
      <c r="O17" s="21">
        <f>D17-D5</f>
        <v>0.1</v>
      </c>
      <c r="P17" s="93">
        <f>I$3*G17-I$3*G5</f>
        <v>-205075.17975999959</v>
      </c>
      <c r="Q17" s="8">
        <f>J$3*D17-J$3*D5</f>
        <v>-649.65025079999998</v>
      </c>
      <c r="R17" s="8">
        <f>K$3*H17-K$3*H5</f>
        <v>8058.9558025749866</v>
      </c>
      <c r="S17" s="105">
        <f>L$3*I17-L$3*I5</f>
        <v>0</v>
      </c>
      <c r="T17" s="20">
        <f t="shared" ref="T17:U32" si="5">P17/$C5</f>
        <v>-3.4995796693283392E-2</v>
      </c>
      <c r="U17" s="20">
        <f t="shared" si="5"/>
        <v>-1.1086191964012549E-4</v>
      </c>
      <c r="V17" s="101">
        <v>0.69903743703562948</v>
      </c>
      <c r="W17" s="1">
        <v>0.81359249363264008</v>
      </c>
      <c r="X17" s="1">
        <f>VLOOKUP($B17,Sheet6!$E$4:$H$15,3,FALSE)</f>
        <v>0.68238268288829185</v>
      </c>
      <c r="Y17" s="1">
        <f>VLOOKUP($B17,Sheet6!$E$4:$H$15,4,FALSE)</f>
        <v>9.7920193453824286E-2</v>
      </c>
      <c r="Z17" s="5">
        <f>P17*Y17</f>
        <v>-20081.00127467695</v>
      </c>
      <c r="AA17" s="5">
        <f>W17*P17</f>
        <v>-166847.62688309999</v>
      </c>
      <c r="AB17" s="5">
        <f>P17*MIN(W17:X17)</f>
        <v>-139939.75135842725</v>
      </c>
      <c r="AC17" s="58">
        <f>W17*Q17</f>
        <v>-528.55056753744202</v>
      </c>
      <c r="AD17" s="58">
        <f>W17*R17</f>
        <v>6556.705947492218</v>
      </c>
      <c r="AE17" s="58">
        <f>W17*S17</f>
        <v>0</v>
      </c>
      <c r="AF17" s="58">
        <f>SUM(AA17:AC17)</f>
        <v>-307315.92880906467</v>
      </c>
      <c r="AG17" s="70">
        <f>AA17/$C5</f>
        <v>-2.8472317498349334E-2</v>
      </c>
      <c r="AH17" s="70">
        <f>AC17/$C5</f>
        <v>-9.0196425648911058E-5</v>
      </c>
      <c r="AI17" s="70">
        <f>SUM(AG17:AH17)</f>
        <v>-2.8562513923998247E-2</v>
      </c>
      <c r="AJ17" s="70">
        <f>AD17/$C5</f>
        <v>1.1188928303494086E-3</v>
      </c>
      <c r="AK17" s="106">
        <f>AE17/$C5</f>
        <v>0</v>
      </c>
      <c r="AR17" s="1">
        <v>9</v>
      </c>
      <c r="AS17" s="91">
        <f t="shared" si="3"/>
        <v>7977986.58315433</v>
      </c>
      <c r="AT17" s="79">
        <f t="shared" si="4"/>
        <v>0.98813731931533089</v>
      </c>
    </row>
    <row r="18" spans="1:46" ht="15" customHeight="1" x14ac:dyDescent="0.25">
      <c r="A18" s="4">
        <v>42401</v>
      </c>
      <c r="B18" s="60">
        <f t="shared" si="2"/>
        <v>2</v>
      </c>
      <c r="C18">
        <v>6482885.2683563912</v>
      </c>
      <c r="D18">
        <v>0</v>
      </c>
      <c r="E18" s="94">
        <v>30.1</v>
      </c>
      <c r="F18">
        <v>0</v>
      </c>
      <c r="G18" s="96">
        <v>4.4000000000000021</v>
      </c>
      <c r="H18" s="103">
        <v>13.119572005147212</v>
      </c>
      <c r="I18">
        <v>9.98E-2</v>
      </c>
      <c r="J18" s="1" t="s">
        <v>11</v>
      </c>
      <c r="K18" s="1" t="s">
        <v>11</v>
      </c>
      <c r="L18" s="5">
        <v>687089</v>
      </c>
      <c r="M18" s="7">
        <v>290064</v>
      </c>
      <c r="N18" s="21">
        <f t="shared" ref="N18:N74" si="6">G18-G6</f>
        <v>0.70000000000000284</v>
      </c>
      <c r="O18" s="21">
        <f t="shared" ref="O18:O74" si="7">D18-D6</f>
        <v>0</v>
      </c>
      <c r="P18" s="93">
        <f t="shared" ref="P18:P74" si="8">I$3*G18-I$3*G6</f>
        <v>130502.38712000044</v>
      </c>
      <c r="Q18" s="8">
        <f t="shared" ref="Q18:Q74" si="9">J$3*D18-J$3*D6</f>
        <v>0</v>
      </c>
      <c r="R18" s="8">
        <f t="shared" ref="R18:R74" si="10">K$3*H18-K$3*H6</f>
        <v>8058.9558025749866</v>
      </c>
      <c r="S18" s="105">
        <f t="shared" ref="S18:S74" si="11">L$3*I18-L$3*I6</f>
        <v>0</v>
      </c>
      <c r="T18" s="20">
        <f t="shared" si="5"/>
        <v>2.378594241821572E-2</v>
      </c>
      <c r="U18" s="20">
        <f t="shared" si="5"/>
        <v>0</v>
      </c>
      <c r="V18" s="101">
        <v>0.69435576506174324</v>
      </c>
      <c r="W18" s="1">
        <v>0.76098049558349623</v>
      </c>
      <c r="X18" s="1">
        <f>VLOOKUP($B18,Sheet6!$E$4:$H$15,3,FALSE)</f>
        <v>0.85888239321641102</v>
      </c>
      <c r="Y18" s="1">
        <f>VLOOKUP($B18,Sheet6!$E$4:$H$15,4,FALSE)</f>
        <v>0.16787673792834962</v>
      </c>
      <c r="Z18" s="5">
        <f t="shared" ref="Z18:Z71" si="12">P18*Y18</f>
        <v>21908.315041568341</v>
      </c>
      <c r="AA18" s="5">
        <f>W18*P18</f>
        <v>99309.77122540721</v>
      </c>
      <c r="AB18" s="5">
        <f t="shared" ref="AB18:AB74" si="13">P18*MIN(W18:X18)</f>
        <v>99309.77122540721</v>
      </c>
      <c r="AC18" s="58">
        <f t="shared" ref="AC18:AC74" si="14">W18*Q18</f>
        <v>0</v>
      </c>
      <c r="AD18" s="58">
        <f t="shared" ref="AD18:AD76" si="15">W18*R18</f>
        <v>6132.7081805290063</v>
      </c>
      <c r="AE18" s="58">
        <f t="shared" ref="AE18:AE76" si="16">W18*S18</f>
        <v>0</v>
      </c>
      <c r="AF18" s="58">
        <f t="shared" ref="AF18:AF74" si="17">SUM(AA18:AC18)</f>
        <v>198619.54245081442</v>
      </c>
      <c r="AG18" s="70">
        <f t="shared" ref="AG18:AG74" si="18">AA18/$C6</f>
        <v>1.8100638249334305E-2</v>
      </c>
      <c r="AH18" s="70">
        <f t="shared" ref="AH18:AH74" si="19">AC18/$C6</f>
        <v>0</v>
      </c>
      <c r="AI18" s="70">
        <f t="shared" ref="AI18:AI74" si="20">SUM(AG18:AH18)</f>
        <v>1.8100638249334305E-2</v>
      </c>
      <c r="AJ18" s="70">
        <f t="shared" ref="AJ18:AJ76" si="21">AD18/$C6</f>
        <v>1.1177745240449127E-3</v>
      </c>
      <c r="AK18" s="106">
        <f t="shared" ref="AK18:AK76" si="22">AE18/$C6</f>
        <v>0</v>
      </c>
      <c r="AL18" s="19">
        <f>AA18-AA17</f>
        <v>266157.39810850722</v>
      </c>
      <c r="AM18" s="19">
        <f t="shared" ref="AM18:AM49" si="23">AC18-AC17</f>
        <v>528.55056753744202</v>
      </c>
      <c r="AN18" s="19">
        <f>AF18-AF17</f>
        <v>505935.47125987906</v>
      </c>
      <c r="AO18" s="72">
        <f>D18-D17</f>
        <v>-0.1</v>
      </c>
      <c r="AP18" s="6">
        <f>F18-F17</f>
        <v>-3.225806451612903</v>
      </c>
      <c r="AR18" s="1">
        <v>10</v>
      </c>
      <c r="AS18" s="91">
        <f t="shared" si="3"/>
        <v>8525264.8283950053</v>
      </c>
      <c r="AT18" s="79">
        <f t="shared" si="4"/>
        <v>1.0559220984115503</v>
      </c>
    </row>
    <row r="19" spans="1:46" ht="15" customHeight="1" x14ac:dyDescent="0.25">
      <c r="A19" s="4">
        <v>42430</v>
      </c>
      <c r="B19" s="60">
        <f t="shared" si="2"/>
        <v>3</v>
      </c>
      <c r="C19">
        <v>7892704.9456712622</v>
      </c>
      <c r="D19">
        <v>0</v>
      </c>
      <c r="E19" s="94">
        <v>31.9</v>
      </c>
      <c r="F19">
        <v>0.13225806451612901</v>
      </c>
      <c r="G19" s="96">
        <v>3</v>
      </c>
      <c r="H19" s="103">
        <v>13.119572005147212</v>
      </c>
      <c r="I19">
        <v>0.1072</v>
      </c>
      <c r="J19" s="1" t="s">
        <v>11</v>
      </c>
      <c r="K19" s="1" t="s">
        <v>11</v>
      </c>
      <c r="L19" s="5">
        <v>1328831</v>
      </c>
      <c r="M19" s="7">
        <v>877570</v>
      </c>
      <c r="N19" s="21">
        <f t="shared" si="6"/>
        <v>0.69999999999999574</v>
      </c>
      <c r="O19" s="21">
        <f t="shared" si="7"/>
        <v>-0.77419354838709675</v>
      </c>
      <c r="P19" s="93">
        <f t="shared" si="8"/>
        <v>130502.38711999916</v>
      </c>
      <c r="Q19" s="8">
        <f t="shared" si="9"/>
        <v>5029.5503287741931</v>
      </c>
      <c r="R19" s="8">
        <f t="shared" si="10"/>
        <v>8058.9558025749866</v>
      </c>
      <c r="S19" s="105">
        <f t="shared" si="11"/>
        <v>0</v>
      </c>
      <c r="T19" s="20">
        <f t="shared" si="5"/>
        <v>1.83275374213713E-2</v>
      </c>
      <c r="U19" s="20">
        <f t="shared" si="5"/>
        <v>7.0634165318768415E-4</v>
      </c>
      <c r="V19" s="101">
        <v>0.95573228780452846</v>
      </c>
      <c r="W19" s="1">
        <v>0.93847771163056404</v>
      </c>
      <c r="X19" s="1">
        <f>VLOOKUP($B19,Sheet6!$E$4:$H$15,3,FALSE)</f>
        <v>1.0186022015062937</v>
      </c>
      <c r="Y19" s="1">
        <f>VLOOKUP($B19,Sheet6!$E$4:$H$15,4,FALSE)</f>
        <v>0.73573420752714014</v>
      </c>
      <c r="Z19" s="5">
        <f t="shared" si="12"/>
        <v>96015.070368132641</v>
      </c>
      <c r="AA19" s="5">
        <f t="shared" ref="AA19:AA74" si="24">W19*P19</f>
        <v>122473.5816267028</v>
      </c>
      <c r="AB19" s="5">
        <f t="shared" si="13"/>
        <v>122473.5816267028</v>
      </c>
      <c r="AC19" s="58">
        <f t="shared" si="14"/>
        <v>4720.1208830787555</v>
      </c>
      <c r="AD19" s="58">
        <f t="shared" si="15"/>
        <v>7563.1503997324289</v>
      </c>
      <c r="AE19" s="58">
        <f t="shared" si="16"/>
        <v>0</v>
      </c>
      <c r="AF19" s="58">
        <f t="shared" si="17"/>
        <v>249667.28413648435</v>
      </c>
      <c r="AG19" s="70">
        <f t="shared" si="18"/>
        <v>1.7199985379032067E-2</v>
      </c>
      <c r="AH19" s="70">
        <f t="shared" si="19"/>
        <v>6.6288589831292729E-4</v>
      </c>
      <c r="AI19" s="70">
        <f t="shared" si="20"/>
        <v>1.7862871277344993E-2</v>
      </c>
      <c r="AJ19" s="70">
        <f t="shared" si="21"/>
        <v>1.0621562182391159E-3</v>
      </c>
      <c r="AK19" s="106">
        <f t="shared" si="22"/>
        <v>0</v>
      </c>
      <c r="AL19" s="19">
        <f t="shared" ref="AL19:AL74" si="25">AA19-AA18</f>
        <v>23163.810401295588</v>
      </c>
      <c r="AM19" s="19">
        <f t="shared" si="23"/>
        <v>4720.1208830787555</v>
      </c>
      <c r="AN19" s="19">
        <f t="shared" ref="AN19:AN71" si="26">AF19-AF18</f>
        <v>51047.741685669927</v>
      </c>
      <c r="AO19" s="72">
        <f t="shared" ref="AO19:AO74" si="27">D19-D18</f>
        <v>0</v>
      </c>
      <c r="AP19" s="6">
        <f t="shared" ref="AP19:AP74" si="28">F19-F18</f>
        <v>0.13225806451612901</v>
      </c>
      <c r="AR19" s="1">
        <v>11</v>
      </c>
      <c r="AS19" s="91">
        <f t="shared" si="3"/>
        <v>7930537.6108464804</v>
      </c>
      <c r="AT19" s="79">
        <f t="shared" si="4"/>
        <v>0.9822603853531271</v>
      </c>
    </row>
    <row r="20" spans="1:46" ht="15" customHeight="1" x14ac:dyDescent="0.25">
      <c r="A20" s="4">
        <v>42461</v>
      </c>
      <c r="B20" s="60">
        <f t="shared" si="2"/>
        <v>4</v>
      </c>
      <c r="C20">
        <v>9077160.9106464088</v>
      </c>
      <c r="D20">
        <v>0.29666666666666669</v>
      </c>
      <c r="E20" s="94">
        <v>37.5</v>
      </c>
      <c r="F20">
        <v>0</v>
      </c>
      <c r="G20" s="96">
        <v>3.6000000000000014</v>
      </c>
      <c r="H20" s="103">
        <v>13.218523922818038</v>
      </c>
      <c r="I20">
        <v>5.5099999999999996E-2</v>
      </c>
      <c r="J20" s="1" t="s">
        <v>11</v>
      </c>
      <c r="K20" s="1" t="s">
        <v>11</v>
      </c>
      <c r="L20" s="5">
        <v>2115338</v>
      </c>
      <c r="M20" s="7">
        <v>2005001</v>
      </c>
      <c r="N20" s="21">
        <f t="shared" si="6"/>
        <v>1.7000000000000028</v>
      </c>
      <c r="O20" s="21">
        <f t="shared" si="7"/>
        <v>-3.0366666666666666</v>
      </c>
      <c r="P20" s="93">
        <f t="shared" si="8"/>
        <v>316934.36872000049</v>
      </c>
      <c r="Q20" s="8">
        <f t="shared" si="9"/>
        <v>19727.712615960001</v>
      </c>
      <c r="R20" s="8">
        <f t="shared" si="10"/>
        <v>6951.139679369051</v>
      </c>
      <c r="S20" s="105">
        <f t="shared" si="11"/>
        <v>0</v>
      </c>
      <c r="T20" s="20">
        <f t="shared" si="5"/>
        <v>4.0236477166359592E-2</v>
      </c>
      <c r="U20" s="20">
        <f t="shared" si="5"/>
        <v>2.5045363853165685E-3</v>
      </c>
      <c r="V20" s="101">
        <v>1.1520610232321131</v>
      </c>
      <c r="W20" s="1">
        <v>1.063084944923322</v>
      </c>
      <c r="X20" s="1">
        <f>VLOOKUP($B20,Sheet6!$E$4:$H$15,3,FALSE)</f>
        <v>1.152219939958919</v>
      </c>
      <c r="Y20" s="1">
        <f>VLOOKUP($B20,Sheet6!$E$4:$H$15,4,FALSE)</f>
        <v>1.5132048869518739</v>
      </c>
      <c r="Z20" s="5">
        <f t="shared" si="12"/>
        <v>479586.63559011189</v>
      </c>
      <c r="AA20" s="5">
        <f t="shared" si="24"/>
        <v>336928.15591500956</v>
      </c>
      <c r="AB20" s="5">
        <f t="shared" si="13"/>
        <v>336928.15591500956</v>
      </c>
      <c r="AC20" s="58">
        <f t="shared" si="14"/>
        <v>20972.234279800963</v>
      </c>
      <c r="AD20" s="58">
        <f t="shared" si="15"/>
        <v>7389.6519431963652</v>
      </c>
      <c r="AE20" s="58">
        <f t="shared" si="16"/>
        <v>0</v>
      </c>
      <c r="AF20" s="58">
        <f t="shared" si="17"/>
        <v>694828.54610982002</v>
      </c>
      <c r="AG20" s="70">
        <f t="shared" si="18"/>
        <v>4.2774793112307891E-2</v>
      </c>
      <c r="AH20" s="70">
        <f t="shared" si="19"/>
        <v>2.6625349252427204E-3</v>
      </c>
      <c r="AI20" s="70">
        <f t="shared" si="20"/>
        <v>4.5437328037550614E-2</v>
      </c>
      <c r="AJ20" s="70">
        <f t="shared" si="21"/>
        <v>9.3815499682348515E-4</v>
      </c>
      <c r="AK20" s="106">
        <f t="shared" si="22"/>
        <v>0</v>
      </c>
      <c r="AL20" s="19">
        <f t="shared" si="25"/>
        <v>214454.57428830676</v>
      </c>
      <c r="AM20" s="19">
        <f t="shared" si="23"/>
        <v>16252.113396722209</v>
      </c>
      <c r="AN20" s="19">
        <f t="shared" si="26"/>
        <v>445161.26197333564</v>
      </c>
      <c r="AO20" s="72">
        <f t="shared" si="27"/>
        <v>0.29666666666666669</v>
      </c>
      <c r="AP20" s="6">
        <f t="shared" si="28"/>
        <v>-0.13225806451612901</v>
      </c>
      <c r="AR20" s="1">
        <v>12</v>
      </c>
      <c r="AS20" s="91">
        <f t="shared" si="3"/>
        <v>7411994.0852063075</v>
      </c>
      <c r="AT20" s="79">
        <f t="shared" si="4"/>
        <v>0.9180346306424928</v>
      </c>
    </row>
    <row r="21" spans="1:46" ht="15" customHeight="1" x14ac:dyDescent="0.25">
      <c r="A21" s="4">
        <v>42491</v>
      </c>
      <c r="B21" s="60">
        <f t="shared" si="2"/>
        <v>5</v>
      </c>
      <c r="C21">
        <v>10109535.742305897</v>
      </c>
      <c r="D21">
        <v>4.5483870967741939</v>
      </c>
      <c r="E21" s="94">
        <v>40.4</v>
      </c>
      <c r="F21">
        <v>3.2258064516129031E-2</v>
      </c>
      <c r="G21" s="96">
        <v>-2.6000000000000014</v>
      </c>
      <c r="H21" s="103">
        <v>13.218523922818038</v>
      </c>
      <c r="I21">
        <v>6.2899999999999998E-2</v>
      </c>
      <c r="J21" s="1" t="s">
        <v>11</v>
      </c>
      <c r="K21" s="1" t="s">
        <v>11</v>
      </c>
      <c r="L21" s="5">
        <v>2046310</v>
      </c>
      <c r="M21" s="7">
        <v>2513493</v>
      </c>
      <c r="N21" s="21">
        <f t="shared" si="6"/>
        <v>-5.7999999999999972</v>
      </c>
      <c r="O21" s="21">
        <f t="shared" si="7"/>
        <v>4.2870967741935484</v>
      </c>
      <c r="P21" s="93">
        <f t="shared" si="8"/>
        <v>-1081305.4932799996</v>
      </c>
      <c r="Q21" s="8">
        <f t="shared" si="9"/>
        <v>-27851.134945587099</v>
      </c>
      <c r="R21" s="8">
        <f t="shared" si="10"/>
        <v>6951.139679369051</v>
      </c>
      <c r="S21" s="105">
        <f t="shared" si="11"/>
        <v>0</v>
      </c>
      <c r="T21" s="20">
        <f t="shared" si="5"/>
        <v>-0.12327875257637139</v>
      </c>
      <c r="U21" s="20">
        <f t="shared" si="5"/>
        <v>-3.1752850561345331E-3</v>
      </c>
      <c r="V21" s="101">
        <v>1.4421604407088038</v>
      </c>
      <c r="W21" s="1">
        <v>1.2213381976314479</v>
      </c>
      <c r="X21" s="1">
        <f>VLOOKUP($B21,Sheet6!$E$4:$H$15,3,FALSE)</f>
        <v>1.1851582661821245</v>
      </c>
      <c r="Y21" s="1">
        <f>VLOOKUP($B21,Sheet6!$E$4:$H$15,4,FALSE)</f>
        <v>2.2029768560188674</v>
      </c>
      <c r="Z21" s="5">
        <f t="shared" si="12"/>
        <v>-2382090.9759819042</v>
      </c>
      <c r="AA21" s="5">
        <f t="shared" si="24"/>
        <v>-1320639.7022515784</v>
      </c>
      <c r="AB21" s="5">
        <f t="shared" si="13"/>
        <v>-1281518.1436289311</v>
      </c>
      <c r="AC21" s="58">
        <f t="shared" si="14"/>
        <v>-34015.65495643358</v>
      </c>
      <c r="AD21" s="58">
        <f t="shared" si="15"/>
        <v>8489.6924074850376</v>
      </c>
      <c r="AE21" s="58">
        <f t="shared" si="16"/>
        <v>0</v>
      </c>
      <c r="AF21" s="58">
        <f t="shared" si="17"/>
        <v>-2636173.5008369428</v>
      </c>
      <c r="AG21" s="70">
        <f t="shared" si="18"/>
        <v>-0.15056504947787863</v>
      </c>
      <c r="AH21" s="70">
        <f t="shared" si="19"/>
        <v>-3.8780969274254213E-3</v>
      </c>
      <c r="AI21" s="70">
        <f t="shared" si="20"/>
        <v>-0.15444314640530404</v>
      </c>
      <c r="AJ21" s="70">
        <f t="shared" si="21"/>
        <v>9.6790286950002046E-4</v>
      </c>
      <c r="AK21" s="106">
        <f t="shared" si="22"/>
        <v>0</v>
      </c>
      <c r="AL21" s="19">
        <f t="shared" si="25"/>
        <v>-1657567.858166588</v>
      </c>
      <c r="AM21" s="19">
        <f t="shared" si="23"/>
        <v>-54987.889236234543</v>
      </c>
      <c r="AN21" s="19">
        <f t="shared" si="26"/>
        <v>-3331002.0469467631</v>
      </c>
      <c r="AO21" s="72">
        <f t="shared" si="27"/>
        <v>4.2517204301075271</v>
      </c>
      <c r="AP21" s="6">
        <f t="shared" si="28"/>
        <v>3.2258064516129031E-2</v>
      </c>
    </row>
    <row r="22" spans="1:46" ht="15" customHeight="1" x14ac:dyDescent="0.25">
      <c r="A22" s="4">
        <v>42522</v>
      </c>
      <c r="B22" s="60">
        <f t="shared" si="2"/>
        <v>6</v>
      </c>
      <c r="C22">
        <v>8820832.3625628874</v>
      </c>
      <c r="D22">
        <v>4.7666666666666666</v>
      </c>
      <c r="E22" s="94">
        <v>44.2</v>
      </c>
      <c r="F22">
        <v>0.6333333333333333</v>
      </c>
      <c r="G22" s="96">
        <v>-4.8000000000000043</v>
      </c>
      <c r="H22" s="103">
        <v>13.218523922818038</v>
      </c>
      <c r="I22">
        <v>4.5100000000000001E-2</v>
      </c>
      <c r="J22" s="1" t="s">
        <v>11</v>
      </c>
      <c r="K22" s="1" t="s">
        <v>11</v>
      </c>
      <c r="L22" s="5">
        <v>2020586</v>
      </c>
      <c r="M22" s="7">
        <v>2184688</v>
      </c>
      <c r="N22" s="21">
        <f t="shared" si="6"/>
        <v>1.6999999999999957</v>
      </c>
      <c r="O22" s="21">
        <f t="shared" si="7"/>
        <v>3.2</v>
      </c>
      <c r="P22" s="93">
        <f t="shared" si="8"/>
        <v>316934.3687199991</v>
      </c>
      <c r="Q22" s="8">
        <f t="shared" si="9"/>
        <v>-20788.808025599999</v>
      </c>
      <c r="R22" s="8">
        <f t="shared" si="10"/>
        <v>6951.139679369051</v>
      </c>
      <c r="S22" s="105">
        <f t="shared" si="11"/>
        <v>0</v>
      </c>
      <c r="T22" s="20">
        <f t="shared" si="5"/>
        <v>3.9031682185195628E-2</v>
      </c>
      <c r="U22" s="20">
        <f t="shared" si="5"/>
        <v>-2.5602213831884156E-3</v>
      </c>
      <c r="V22" s="101">
        <v>1.3626137261133346</v>
      </c>
      <c r="W22" s="1">
        <v>1.1785905166749064</v>
      </c>
      <c r="X22" s="1">
        <f>VLOOKUP($B22,Sheet6!$E$4:$H$15,3,FALSE)</f>
        <v>1.1770790540896401</v>
      </c>
      <c r="Y22" s="1">
        <f>VLOOKUP($B22,Sheet6!$E$4:$H$15,4,FALSE)</f>
        <v>2.2674598252005316</v>
      </c>
      <c r="Z22" s="5">
        <f t="shared" si="12"/>
        <v>718635.94829789002</v>
      </c>
      <c r="AA22" s="5">
        <f t="shared" si="24"/>
        <v>373535.84138173907</v>
      </c>
      <c r="AB22" s="5">
        <f t="shared" si="13"/>
        <v>373056.80694143375</v>
      </c>
      <c r="AC22" s="58">
        <f t="shared" si="14"/>
        <v>-24501.491991947343</v>
      </c>
      <c r="AD22" s="58">
        <f t="shared" si="15"/>
        <v>8192.5473061870125</v>
      </c>
      <c r="AE22" s="58">
        <f t="shared" si="16"/>
        <v>0</v>
      </c>
      <c r="AF22" s="58">
        <f t="shared" si="17"/>
        <v>722091.15633122553</v>
      </c>
      <c r="AG22" s="70">
        <f t="shared" si="18"/>
        <v>4.6002370473340458E-2</v>
      </c>
      <c r="AH22" s="70">
        <f t="shared" si="19"/>
        <v>-3.0174526428141781E-3</v>
      </c>
      <c r="AI22" s="70">
        <f t="shared" si="20"/>
        <v>4.2984917830526277E-2</v>
      </c>
      <c r="AJ22" s="70">
        <f t="shared" si="21"/>
        <v>1.0089435993758606E-3</v>
      </c>
      <c r="AK22" s="106">
        <f t="shared" si="22"/>
        <v>0</v>
      </c>
      <c r="AL22" s="19">
        <f t="shared" si="25"/>
        <v>1694175.5436333176</v>
      </c>
      <c r="AM22" s="19">
        <f t="shared" si="23"/>
        <v>9514.1629644862369</v>
      </c>
      <c r="AN22" s="19">
        <f t="shared" si="26"/>
        <v>3358264.6571681686</v>
      </c>
      <c r="AO22" s="72">
        <f t="shared" si="27"/>
        <v>0.21827956989247266</v>
      </c>
      <c r="AP22" s="6">
        <f t="shared" si="28"/>
        <v>0.6010752688172043</v>
      </c>
    </row>
    <row r="23" spans="1:46" ht="15" customHeight="1" x14ac:dyDescent="0.25">
      <c r="A23" s="4">
        <v>42552</v>
      </c>
      <c r="B23" s="60">
        <f t="shared" si="2"/>
        <v>7</v>
      </c>
      <c r="C23">
        <v>7769662.3601689404</v>
      </c>
      <c r="D23">
        <v>6.32258064516129</v>
      </c>
      <c r="E23" s="94">
        <v>40.700000000000003</v>
      </c>
      <c r="F23">
        <v>4.774193548387097</v>
      </c>
      <c r="G23" s="96">
        <v>-3.8999999999999986</v>
      </c>
      <c r="H23" s="103">
        <v>13.218523922818038</v>
      </c>
      <c r="I23">
        <v>4.87E-2</v>
      </c>
      <c r="J23" s="1" t="s">
        <v>11</v>
      </c>
      <c r="K23" s="1" t="s">
        <v>11</v>
      </c>
      <c r="L23" s="5">
        <v>1551495</v>
      </c>
      <c r="M23" s="7">
        <v>1738342</v>
      </c>
      <c r="N23" s="21">
        <f t="shared" si="6"/>
        <v>-4.7000000000000028</v>
      </c>
      <c r="O23" s="21">
        <f t="shared" si="7"/>
        <v>5.032258064516129</v>
      </c>
      <c r="P23" s="93">
        <f t="shared" si="8"/>
        <v>-876230.31352000055</v>
      </c>
      <c r="Q23" s="8">
        <f t="shared" si="9"/>
        <v>-32692.077137032255</v>
      </c>
      <c r="R23" s="8">
        <f t="shared" si="10"/>
        <v>6951.139679369051</v>
      </c>
      <c r="S23" s="105">
        <f t="shared" si="11"/>
        <v>0</v>
      </c>
      <c r="T23" s="20">
        <f t="shared" si="5"/>
        <v>-0.11240617110373523</v>
      </c>
      <c r="U23" s="20">
        <f t="shared" si="5"/>
        <v>-4.1938645122186575E-3</v>
      </c>
      <c r="V23" s="101">
        <v>1.0486367082270924</v>
      </c>
      <c r="W23" s="1">
        <v>1.0703031630514173</v>
      </c>
      <c r="X23" s="1">
        <f>VLOOKUP($B23,Sheet6!$E$4:$H$15,3,FALSE)</f>
        <v>1.0515405277294989</v>
      </c>
      <c r="Y23" s="1">
        <f>VLOOKUP($B23,Sheet6!$E$4:$H$15,4,FALSE)</f>
        <v>1.7540043667698575</v>
      </c>
      <c r="Z23" s="5">
        <f t="shared" si="12"/>
        <v>-1536911.7962102022</v>
      </c>
      <c r="AA23" s="5">
        <f t="shared" si="24"/>
        <v>-937832.07612199162</v>
      </c>
      <c r="AB23" s="5">
        <f t="shared" si="13"/>
        <v>-921391.6862914057</v>
      </c>
      <c r="AC23" s="58">
        <f t="shared" si="14"/>
        <v>-34990.433566486543</v>
      </c>
      <c r="AD23" s="58">
        <f t="shared" si="15"/>
        <v>7439.8267856409093</v>
      </c>
      <c r="AE23" s="58">
        <f t="shared" si="16"/>
        <v>0</v>
      </c>
      <c r="AF23" s="58">
        <f t="shared" si="17"/>
        <v>-1894214.1959798839</v>
      </c>
      <c r="AG23" s="70">
        <f t="shared" si="18"/>
        <v>-0.12030868047882663</v>
      </c>
      <c r="AH23" s="70">
        <f t="shared" si="19"/>
        <v>-4.4887064528367181E-3</v>
      </c>
      <c r="AI23" s="70">
        <f t="shared" si="20"/>
        <v>-0.12479738693166335</v>
      </c>
      <c r="AJ23" s="70">
        <f t="shared" si="21"/>
        <v>9.5440939413449753E-4</v>
      </c>
      <c r="AK23" s="106">
        <f t="shared" si="22"/>
        <v>0</v>
      </c>
      <c r="AL23" s="19">
        <f t="shared" si="25"/>
        <v>-1311367.9175037306</v>
      </c>
      <c r="AM23" s="19">
        <f t="shared" si="23"/>
        <v>-10488.9415745392</v>
      </c>
      <c r="AN23" s="19">
        <f t="shared" si="26"/>
        <v>-2616305.3523111092</v>
      </c>
      <c r="AO23" s="72">
        <f t="shared" si="27"/>
        <v>1.5559139784946234</v>
      </c>
      <c r="AP23" s="6">
        <f t="shared" si="28"/>
        <v>4.1408602150537632</v>
      </c>
    </row>
    <row r="24" spans="1:46" ht="15" customHeight="1" x14ac:dyDescent="0.25">
      <c r="A24" s="4">
        <v>42583</v>
      </c>
      <c r="B24" s="60">
        <f t="shared" si="2"/>
        <v>8</v>
      </c>
      <c r="C24">
        <v>7149691.8667297661</v>
      </c>
      <c r="D24">
        <v>2.3870967741935485</v>
      </c>
      <c r="E24" s="94">
        <v>33.9</v>
      </c>
      <c r="F24">
        <v>11.870967741935484</v>
      </c>
      <c r="G24" s="96">
        <v>1.1000000000000014</v>
      </c>
      <c r="H24" s="103">
        <v>13.218523922818038</v>
      </c>
      <c r="I24">
        <v>4.0300000000000002E-2</v>
      </c>
      <c r="J24" s="1" t="s">
        <v>11</v>
      </c>
      <c r="K24" s="1" t="s">
        <v>11</v>
      </c>
      <c r="L24" s="5">
        <v>1491931</v>
      </c>
      <c r="M24" s="7">
        <v>1297624</v>
      </c>
      <c r="N24" s="21">
        <f t="shared" si="6"/>
        <v>2.5</v>
      </c>
      <c r="O24" s="21">
        <f t="shared" si="7"/>
        <v>0.45161290322580649</v>
      </c>
      <c r="P24" s="93">
        <f t="shared" si="8"/>
        <v>466079.95400000003</v>
      </c>
      <c r="Q24" s="8">
        <f t="shared" si="9"/>
        <v>-2933.904358451613</v>
      </c>
      <c r="R24" s="8">
        <f t="shared" si="10"/>
        <v>6951.139679369051</v>
      </c>
      <c r="S24" s="105">
        <f t="shared" si="11"/>
        <v>0</v>
      </c>
      <c r="T24" s="20">
        <f t="shared" si="5"/>
        <v>6.2985760173674077E-2</v>
      </c>
      <c r="U24" s="20">
        <f t="shared" si="5"/>
        <v>-3.9648604216505393E-4</v>
      </c>
      <c r="V24" s="101">
        <v>0.88156770605653045</v>
      </c>
      <c r="W24" s="1">
        <v>1.0092780431497046</v>
      </c>
      <c r="X24" s="1">
        <f>VLOOKUP($B24,Sheet6!$E$4:$H$15,3,FALSE)</f>
        <v>1.049676094169695</v>
      </c>
      <c r="Y24" s="1">
        <f>VLOOKUP($B24,Sheet6!$E$4:$H$15,4,FALSE)</f>
        <v>1.3311776044939942</v>
      </c>
      <c r="Z24" s="5">
        <f t="shared" si="12"/>
        <v>620435.19666839112</v>
      </c>
      <c r="AA24" s="5">
        <f t="shared" si="24"/>
        <v>470404.26392442436</v>
      </c>
      <c r="AB24" s="5">
        <f t="shared" si="13"/>
        <v>470404.26392442436</v>
      </c>
      <c r="AC24" s="58">
        <f t="shared" si="14"/>
        <v>-2961.1252496864336</v>
      </c>
      <c r="AD24" s="58">
        <f t="shared" si="15"/>
        <v>7015.6326532538606</v>
      </c>
      <c r="AE24" s="58">
        <f t="shared" si="16"/>
        <v>0</v>
      </c>
      <c r="AF24" s="58">
        <f t="shared" si="17"/>
        <v>937847.40259916231</v>
      </c>
      <c r="AG24" s="70">
        <f t="shared" si="18"/>
        <v>6.3570144774382373E-2</v>
      </c>
      <c r="AH24" s="70">
        <f t="shared" si="19"/>
        <v>-4.0016465677251696E-4</v>
      </c>
      <c r="AI24" s="70">
        <f t="shared" si="20"/>
        <v>6.3169980117609853E-2</v>
      </c>
      <c r="AJ24" s="70">
        <f t="shared" si="21"/>
        <v>9.4808830968182861E-4</v>
      </c>
      <c r="AK24" s="106">
        <f t="shared" si="22"/>
        <v>0</v>
      </c>
      <c r="AL24" s="19">
        <f t="shared" si="25"/>
        <v>1408236.340046416</v>
      </c>
      <c r="AM24" s="19">
        <f t="shared" si="23"/>
        <v>32029.30831680011</v>
      </c>
      <c r="AN24" s="19">
        <f t="shared" si="26"/>
        <v>2832061.5985790463</v>
      </c>
      <c r="AO24" s="72">
        <f t="shared" si="27"/>
        <v>-3.9354838709677415</v>
      </c>
      <c r="AP24" s="6">
        <f t="shared" si="28"/>
        <v>7.096774193548387</v>
      </c>
    </row>
    <row r="25" spans="1:46" ht="15" customHeight="1" x14ac:dyDescent="0.25">
      <c r="A25" s="4">
        <v>42614</v>
      </c>
      <c r="B25" s="60">
        <f t="shared" si="2"/>
        <v>9</v>
      </c>
      <c r="C25">
        <v>6890331.1200262308</v>
      </c>
      <c r="D25">
        <v>14.6</v>
      </c>
      <c r="E25" s="94">
        <v>31.8</v>
      </c>
      <c r="F25">
        <v>0.96666666666666667</v>
      </c>
      <c r="G25" s="96">
        <v>-2.5</v>
      </c>
      <c r="H25" s="103">
        <v>13.218523922818038</v>
      </c>
      <c r="I25">
        <v>7.5999999999999998E-2</v>
      </c>
      <c r="J25" s="1" t="s">
        <v>11</v>
      </c>
      <c r="K25" s="1" t="s">
        <v>11</v>
      </c>
      <c r="L25" s="5">
        <v>1237021</v>
      </c>
      <c r="M25" s="7">
        <v>1088298</v>
      </c>
      <c r="N25" s="21">
        <f t="shared" si="6"/>
        <v>-2.2999999999999972</v>
      </c>
      <c r="O25" s="21">
        <f t="shared" si="7"/>
        <v>9.9333333333333336</v>
      </c>
      <c r="P25" s="93">
        <f t="shared" si="8"/>
        <v>-428793.5576799995</v>
      </c>
      <c r="Q25" s="8">
        <f t="shared" si="9"/>
        <v>-64531.924912799994</v>
      </c>
      <c r="R25" s="8">
        <f t="shared" si="10"/>
        <v>6951.139679369051</v>
      </c>
      <c r="S25" s="105">
        <f t="shared" si="11"/>
        <v>0</v>
      </c>
      <c r="T25" s="20">
        <f t="shared" si="5"/>
        <v>-6.0812268186079904E-2</v>
      </c>
      <c r="U25" s="20">
        <f t="shared" si="5"/>
        <v>-9.1520328467477093E-3</v>
      </c>
      <c r="V25" s="101">
        <v>0.87635315590168161</v>
      </c>
      <c r="W25" s="1">
        <v>0.98813731931533089</v>
      </c>
      <c r="X25" s="1">
        <f>VLOOKUP($B25,Sheet6!$E$4:$H$15,3,FALSE)</f>
        <v>1.0471901827566226</v>
      </c>
      <c r="Y25" s="1">
        <f>VLOOKUP($B25,Sheet6!$E$4:$H$15,4,FALSE)</f>
        <v>1.1094659414335433</v>
      </c>
      <c r="Z25" s="5">
        <f t="shared" si="12"/>
        <v>-475731.84815207898</v>
      </c>
      <c r="AA25" s="5">
        <f t="shared" si="24"/>
        <v>-423706.91662559845</v>
      </c>
      <c r="AB25" s="5">
        <f t="shared" si="13"/>
        <v>-423706.91662559845</v>
      </c>
      <c r="AC25" s="58">
        <f t="shared" si="14"/>
        <v>-63766.403293592404</v>
      </c>
      <c r="AD25" s="58">
        <f t="shared" si="15"/>
        <v>6868.6805289581625</v>
      </c>
      <c r="AE25" s="58">
        <f t="shared" si="16"/>
        <v>0</v>
      </c>
      <c r="AF25" s="58">
        <f t="shared" si="17"/>
        <v>-911180.23654478928</v>
      </c>
      <c r="AG25" s="70">
        <f t="shared" si="18"/>
        <v>-6.009087166687798E-2</v>
      </c>
      <c r="AH25" s="70">
        <f t="shared" si="19"/>
        <v>-9.043465203471138E-3</v>
      </c>
      <c r="AI25" s="70">
        <f t="shared" si="20"/>
        <v>-6.9134336870349117E-2</v>
      </c>
      <c r="AJ25" s="70">
        <f t="shared" si="21"/>
        <v>9.7412854025020253E-4</v>
      </c>
      <c r="AK25" s="106">
        <f t="shared" si="22"/>
        <v>0</v>
      </c>
      <c r="AL25" s="19">
        <f t="shared" si="25"/>
        <v>-894111.18055002275</v>
      </c>
      <c r="AM25" s="19">
        <f t="shared" si="23"/>
        <v>-60805.278043905972</v>
      </c>
      <c r="AN25" s="19">
        <f t="shared" si="26"/>
        <v>-1849027.6391439517</v>
      </c>
      <c r="AO25" s="72">
        <f t="shared" si="27"/>
        <v>12.212903225806452</v>
      </c>
      <c r="AP25" s="6">
        <f t="shared" si="28"/>
        <v>-10.904301075268817</v>
      </c>
    </row>
    <row r="26" spans="1:46" ht="15" customHeight="1" x14ac:dyDescent="0.25">
      <c r="A26" s="4">
        <v>42644</v>
      </c>
      <c r="B26" s="60">
        <f t="shared" si="2"/>
        <v>10</v>
      </c>
      <c r="C26">
        <v>8024114.0804198161</v>
      </c>
      <c r="D26">
        <v>1.2258064516129032</v>
      </c>
      <c r="E26" s="94">
        <v>34.1</v>
      </c>
      <c r="F26">
        <v>3.2580645161290325</v>
      </c>
      <c r="G26" s="96">
        <v>2</v>
      </c>
      <c r="H26" s="103">
        <v>13.218523922818038</v>
      </c>
      <c r="I26">
        <v>0.10060000000000001</v>
      </c>
      <c r="J26" s="1" t="s">
        <v>11</v>
      </c>
      <c r="K26" s="1" t="s">
        <v>11</v>
      </c>
      <c r="L26" s="5">
        <v>1333697</v>
      </c>
      <c r="M26" s="7">
        <v>1141054</v>
      </c>
      <c r="N26" s="21">
        <f t="shared" si="6"/>
        <v>2.5</v>
      </c>
      <c r="O26" s="21">
        <f t="shared" si="7"/>
        <v>0</v>
      </c>
      <c r="P26" s="93">
        <f t="shared" si="8"/>
        <v>466079.95400000003</v>
      </c>
      <c r="Q26" s="8">
        <f t="shared" si="9"/>
        <v>0</v>
      </c>
      <c r="R26" s="8">
        <f t="shared" si="10"/>
        <v>6951.139679369051</v>
      </c>
      <c r="S26" s="105">
        <f t="shared" si="11"/>
        <v>0</v>
      </c>
      <c r="T26" s="20">
        <f t="shared" si="5"/>
        <v>6.1577086951832602E-2</v>
      </c>
      <c r="U26" s="20">
        <f t="shared" si="5"/>
        <v>0</v>
      </c>
      <c r="V26" s="101">
        <v>0.97691325630951342</v>
      </c>
      <c r="W26" s="1">
        <v>1.0559220984115503</v>
      </c>
      <c r="X26" s="1">
        <f>VLOOKUP($B26,Sheet6!$E$4:$H$15,3,FALSE)</f>
        <v>1.0341391478379942</v>
      </c>
      <c r="Y26" s="1">
        <f>VLOOKUP($B26,Sheet6!$E$4:$H$15,4,FALSE)</f>
        <v>0.96754467750437401</v>
      </c>
      <c r="Z26" s="5">
        <f t="shared" si="12"/>
        <v>450953.17878418352</v>
      </c>
      <c r="AA26" s="5">
        <f t="shared" si="24"/>
        <v>492144.12305523886</v>
      </c>
      <c r="AB26" s="5">
        <f t="shared" si="13"/>
        <v>481991.52645393158</v>
      </c>
      <c r="AC26" s="58">
        <f t="shared" si="14"/>
        <v>0</v>
      </c>
      <c r="AD26" s="58">
        <f t="shared" si="15"/>
        <v>7339.8619965911594</v>
      </c>
      <c r="AE26" s="58">
        <f t="shared" si="16"/>
        <v>0</v>
      </c>
      <c r="AF26" s="58">
        <f t="shared" si="17"/>
        <v>974135.64950917044</v>
      </c>
      <c r="AG26" s="70">
        <f t="shared" si="18"/>
        <v>6.5020606868249578E-2</v>
      </c>
      <c r="AH26" s="70">
        <f t="shared" si="19"/>
        <v>0</v>
      </c>
      <c r="AI26" s="70">
        <f t="shared" si="20"/>
        <v>6.5020606868249578E-2</v>
      </c>
      <c r="AJ26" s="70">
        <f t="shared" si="21"/>
        <v>9.6972057369055056E-4</v>
      </c>
      <c r="AK26" s="106">
        <f t="shared" si="22"/>
        <v>0</v>
      </c>
      <c r="AL26" s="19">
        <f t="shared" si="25"/>
        <v>915851.0396808373</v>
      </c>
      <c r="AM26" s="19">
        <f t="shared" si="23"/>
        <v>63766.403293592404</v>
      </c>
      <c r="AN26" s="19">
        <f t="shared" si="26"/>
        <v>1885315.8860539598</v>
      </c>
      <c r="AO26" s="72">
        <f t="shared" si="27"/>
        <v>-13.374193548387096</v>
      </c>
      <c r="AP26" s="6">
        <f t="shared" si="28"/>
        <v>2.2913978494623657</v>
      </c>
    </row>
    <row r="27" spans="1:46" ht="15" customHeight="1" x14ac:dyDescent="0.25">
      <c r="A27" s="4">
        <v>42675</v>
      </c>
      <c r="B27" s="60">
        <f t="shared" si="2"/>
        <v>11</v>
      </c>
      <c r="C27">
        <v>6818108.030860045</v>
      </c>
      <c r="D27">
        <v>0.16999999999999998</v>
      </c>
      <c r="E27" s="94">
        <v>33.700000000000003</v>
      </c>
      <c r="F27">
        <v>0</v>
      </c>
      <c r="G27" s="96">
        <v>-0.10000000000000142</v>
      </c>
      <c r="H27" s="103">
        <v>13.218523922818038</v>
      </c>
      <c r="I27">
        <v>5.2300000000000006E-2</v>
      </c>
      <c r="J27" s="1" t="s">
        <v>11</v>
      </c>
      <c r="K27" s="1" t="s">
        <v>11</v>
      </c>
      <c r="L27" s="5">
        <v>886575</v>
      </c>
      <c r="M27" s="7">
        <v>560339</v>
      </c>
      <c r="N27" s="21">
        <f t="shared" si="6"/>
        <v>0.60000000000000142</v>
      </c>
      <c r="O27" s="21">
        <f t="shared" si="7"/>
        <v>0.13666666666666666</v>
      </c>
      <c r="P27" s="93">
        <f t="shared" si="8"/>
        <v>111859.18896000026</v>
      </c>
      <c r="Q27" s="8">
        <f t="shared" si="9"/>
        <v>-887.85534275999987</v>
      </c>
      <c r="R27" s="8">
        <f t="shared" si="10"/>
        <v>6951.139679369051</v>
      </c>
      <c r="S27" s="105">
        <f t="shared" si="11"/>
        <v>0</v>
      </c>
      <c r="T27" s="20">
        <f t="shared" si="5"/>
        <v>1.6545293353724552E-2</v>
      </c>
      <c r="U27" s="20">
        <f t="shared" si="5"/>
        <v>-1.3132427687178027E-4</v>
      </c>
      <c r="V27" s="101">
        <v>1.0664567960110445</v>
      </c>
      <c r="W27" s="1">
        <v>0.9822603853531271</v>
      </c>
      <c r="X27" s="1">
        <f>VLOOKUP($B27,Sheet6!$E$4:$H$15,3,FALSE)</f>
        <v>0.94464633696739853</v>
      </c>
      <c r="Y27" s="1">
        <f>VLOOKUP($B27,Sheet6!$E$4:$H$15,4,FALSE)</f>
        <v>0.49928337763309399</v>
      </c>
      <c r="Z27" s="5">
        <f t="shared" si="12"/>
        <v>55849.433683247429</v>
      </c>
      <c r="AA27" s="5">
        <f t="shared" si="24"/>
        <v>109874.85005313811</v>
      </c>
      <c r="AB27" s="5">
        <f t="shared" si="13"/>
        <v>105667.37310720832</v>
      </c>
      <c r="AC27" s="58">
        <f t="shared" si="14"/>
        <v>-872.10513111727016</v>
      </c>
      <c r="AD27" s="58">
        <f t="shared" si="15"/>
        <v>6827.8291401004562</v>
      </c>
      <c r="AE27" s="58">
        <f t="shared" si="16"/>
        <v>0</v>
      </c>
      <c r="AF27" s="58">
        <f t="shared" si="17"/>
        <v>214670.11802922917</v>
      </c>
      <c r="AG27" s="70">
        <f t="shared" si="18"/>
        <v>1.6251786225410011E-2</v>
      </c>
      <c r="AH27" s="70">
        <f t="shared" si="19"/>
        <v>-1.2899463480629564E-4</v>
      </c>
      <c r="AI27" s="70">
        <f t="shared" si="20"/>
        <v>1.6122791590603716E-2</v>
      </c>
      <c r="AJ27" s="70">
        <f t="shared" si="21"/>
        <v>1.009916459634508E-3</v>
      </c>
      <c r="AK27" s="106">
        <f t="shared" si="22"/>
        <v>0</v>
      </c>
      <c r="AL27" s="19">
        <f t="shared" si="25"/>
        <v>-382269.27300210076</v>
      </c>
      <c r="AM27" s="19">
        <f t="shared" si="23"/>
        <v>-872.10513111727016</v>
      </c>
      <c r="AN27" s="19">
        <f t="shared" si="26"/>
        <v>-759465.53147994122</v>
      </c>
      <c r="AO27" s="72">
        <f t="shared" si="27"/>
        <v>-1.0558064516129033</v>
      </c>
      <c r="AP27" s="6">
        <f t="shared" si="28"/>
        <v>-3.2580645161290325</v>
      </c>
    </row>
    <row r="28" spans="1:46" ht="15" customHeight="1" x14ac:dyDescent="0.25">
      <c r="A28" s="4">
        <v>42705</v>
      </c>
      <c r="B28" s="60">
        <f t="shared" si="2"/>
        <v>12</v>
      </c>
      <c r="C28">
        <v>6210071.7933191108</v>
      </c>
      <c r="D28">
        <v>0</v>
      </c>
      <c r="E28" s="94">
        <v>33.6</v>
      </c>
      <c r="F28">
        <v>0</v>
      </c>
      <c r="G28" s="96">
        <v>0.80000000000000426</v>
      </c>
      <c r="H28" s="103">
        <v>13.218523922818038</v>
      </c>
      <c r="I28">
        <v>4.6399999999999997E-2</v>
      </c>
      <c r="J28" s="1">
        <v>1</v>
      </c>
      <c r="K28" s="1" t="s">
        <v>11</v>
      </c>
      <c r="L28" s="5">
        <v>56341</v>
      </c>
      <c r="M28" s="7">
        <v>246483</v>
      </c>
      <c r="N28" s="21">
        <f t="shared" si="6"/>
        <v>0.30000000000000426</v>
      </c>
      <c r="O28" s="21">
        <f t="shared" si="7"/>
        <v>0</v>
      </c>
      <c r="P28" s="93">
        <f t="shared" si="8"/>
        <v>55929.594480000786</v>
      </c>
      <c r="Q28" s="8">
        <f t="shared" si="9"/>
        <v>0</v>
      </c>
      <c r="R28" s="8">
        <f t="shared" si="10"/>
        <v>6951.139679369051</v>
      </c>
      <c r="S28" s="105">
        <f t="shared" si="11"/>
        <v>0</v>
      </c>
      <c r="T28" s="20">
        <f t="shared" si="5"/>
        <v>8.5657970657164132E-3</v>
      </c>
      <c r="U28" s="20">
        <f t="shared" si="5"/>
        <v>0</v>
      </c>
      <c r="V28" s="101">
        <v>0.84411169753798587</v>
      </c>
      <c r="W28" s="1">
        <v>0.9180346306424928</v>
      </c>
      <c r="X28" s="1">
        <f>VLOOKUP($B28,Sheet6!$E$4:$H$15,3,FALSE)</f>
        <v>0.7481039658713855</v>
      </c>
      <c r="Y28" s="1">
        <f>VLOOKUP($B28,Sheet6!$E$4:$H$15,4,FALSE)</f>
        <v>0.16876818322222856</v>
      </c>
      <c r="Z28" s="5">
        <f t="shared" si="12"/>
        <v>9439.136048745715</v>
      </c>
      <c r="AA28" s="5">
        <f t="shared" si="24"/>
        <v>51345.304610431922</v>
      </c>
      <c r="AB28" s="5">
        <f t="shared" si="13"/>
        <v>41841.15144006694</v>
      </c>
      <c r="AC28" s="58">
        <f t="shared" si="14"/>
        <v>0</v>
      </c>
      <c r="AD28" s="58">
        <f t="shared" si="15"/>
        <v>6381.3869480939429</v>
      </c>
      <c r="AE28" s="58">
        <f t="shared" si="16"/>
        <v>0</v>
      </c>
      <c r="AF28" s="58">
        <f t="shared" si="17"/>
        <v>93186.456050498862</v>
      </c>
      <c r="AG28" s="70">
        <f t="shared" si="18"/>
        <v>7.8636983453835158E-3</v>
      </c>
      <c r="AH28" s="70">
        <f t="shared" si="19"/>
        <v>0</v>
      </c>
      <c r="AI28" s="70">
        <f t="shared" si="20"/>
        <v>7.8636983453835158E-3</v>
      </c>
      <c r="AJ28" s="70">
        <f t="shared" si="21"/>
        <v>9.7732991099604605E-4</v>
      </c>
      <c r="AK28" s="106">
        <f t="shared" si="22"/>
        <v>0</v>
      </c>
      <c r="AL28" s="19">
        <f t="shared" si="25"/>
        <v>-58529.545442706192</v>
      </c>
      <c r="AM28" s="19">
        <f t="shared" si="23"/>
        <v>872.10513111727016</v>
      </c>
      <c r="AN28" s="19">
        <f t="shared" si="26"/>
        <v>-121483.66197873031</v>
      </c>
      <c r="AO28" s="72">
        <f t="shared" si="27"/>
        <v>-0.16999999999999998</v>
      </c>
      <c r="AP28" s="6">
        <f t="shared" si="28"/>
        <v>0</v>
      </c>
    </row>
    <row r="29" spans="1:46" ht="15" customHeight="1" x14ac:dyDescent="0.25">
      <c r="A29" s="4">
        <v>42736</v>
      </c>
      <c r="B29" s="60">
        <f t="shared" si="2"/>
        <v>1</v>
      </c>
      <c r="C29">
        <v>6660886.6259219246</v>
      </c>
      <c r="D29">
        <v>0</v>
      </c>
      <c r="E29" s="94">
        <v>31.3</v>
      </c>
      <c r="F29">
        <v>0</v>
      </c>
      <c r="G29" s="96">
        <v>-1.7000000000000028</v>
      </c>
      <c r="H29" s="103">
        <v>13.218523922818038</v>
      </c>
      <c r="I29">
        <v>5.8499999999999996E-2</v>
      </c>
      <c r="J29" s="1" t="s">
        <v>11</v>
      </c>
      <c r="L29" s="5">
        <v>276202</v>
      </c>
      <c r="M29" s="7">
        <v>202871</v>
      </c>
      <c r="N29" s="21">
        <f t="shared" si="6"/>
        <v>-0.60000000000000497</v>
      </c>
      <c r="O29" s="21">
        <f t="shared" si="7"/>
        <v>-0.1</v>
      </c>
      <c r="P29" s="93">
        <f t="shared" si="8"/>
        <v>-111859.18896000096</v>
      </c>
      <c r="Q29" s="8">
        <f t="shared" si="9"/>
        <v>649.65025079999998</v>
      </c>
      <c r="R29" s="8">
        <f t="shared" si="10"/>
        <v>6951.139679369051</v>
      </c>
      <c r="S29" s="105">
        <f t="shared" si="11"/>
        <v>1080.1466639999096</v>
      </c>
      <c r="T29" s="20">
        <f t="shared" si="5"/>
        <v>-1.7555274641349462E-2</v>
      </c>
      <c r="U29" s="20">
        <f t="shared" si="5"/>
        <v>1.0195665353602488E-4</v>
      </c>
      <c r="V29" s="101">
        <v>0.69903743703562948</v>
      </c>
      <c r="W29" s="1">
        <v>0.81359249363264008</v>
      </c>
      <c r="X29" s="1">
        <f>VLOOKUP($B29,Sheet6!$E$4:$H$15,3,FALSE)</f>
        <v>0.68238268288829185</v>
      </c>
      <c r="Y29" s="1">
        <f>VLOOKUP($B29,Sheet6!$E$4:$H$15,4,FALSE)</f>
        <v>9.7920193453824286E-2</v>
      </c>
      <c r="Z29" s="5">
        <f t="shared" si="12"/>
        <v>-10953.273422551179</v>
      </c>
      <c r="AA29" s="5">
        <f t="shared" si="24"/>
        <v>-91007.796481691868</v>
      </c>
      <c r="AB29" s="5">
        <f t="shared" si="13"/>
        <v>-76330.773468233849</v>
      </c>
      <c r="AC29" s="58">
        <f t="shared" si="14"/>
        <v>528.55056753744202</v>
      </c>
      <c r="AD29" s="58">
        <f t="shared" si="15"/>
        <v>5655.3950653266565</v>
      </c>
      <c r="AE29" s="58">
        <f t="shared" si="16"/>
        <v>878.7992178526639</v>
      </c>
      <c r="AF29" s="58">
        <f t="shared" si="17"/>
        <v>-166810.01938238827</v>
      </c>
      <c r="AG29" s="70">
        <f t="shared" si="18"/>
        <v>-1.4282839671861362E-2</v>
      </c>
      <c r="AH29" s="70">
        <f t="shared" si="19"/>
        <v>8.2951167992813615E-5</v>
      </c>
      <c r="AI29" s="70">
        <f t="shared" si="20"/>
        <v>-1.4199888503868548E-2</v>
      </c>
      <c r="AJ29" s="70">
        <f t="shared" si="21"/>
        <v>8.8756243005340928E-4</v>
      </c>
      <c r="AK29" s="106">
        <f t="shared" si="22"/>
        <v>1.379194840177436E-4</v>
      </c>
      <c r="AL29" s="19">
        <f t="shared" si="25"/>
        <v>-142353.10109212378</v>
      </c>
      <c r="AM29" s="19">
        <f t="shared" si="23"/>
        <v>528.55056753744202</v>
      </c>
      <c r="AN29" s="19">
        <f t="shared" si="26"/>
        <v>-259996.47543288715</v>
      </c>
      <c r="AO29" s="72">
        <f t="shared" si="27"/>
        <v>0</v>
      </c>
      <c r="AP29" s="6">
        <f t="shared" si="28"/>
        <v>0</v>
      </c>
      <c r="AQ29" s="82"/>
      <c r="AR29" s="82"/>
      <c r="AS29" s="82"/>
      <c r="AT29" s="82"/>
    </row>
    <row r="30" spans="1:46" ht="15" customHeight="1" x14ac:dyDescent="0.25">
      <c r="A30" s="4">
        <v>42767</v>
      </c>
      <c r="B30" s="60">
        <f t="shared" si="2"/>
        <v>2</v>
      </c>
      <c r="C30">
        <v>6019848.7477833126</v>
      </c>
      <c r="D30">
        <v>0</v>
      </c>
      <c r="E30" s="94">
        <v>28.6</v>
      </c>
      <c r="F30">
        <v>0</v>
      </c>
      <c r="G30" s="96">
        <v>3.2000000000000028</v>
      </c>
      <c r="H30" s="103">
        <v>13.218523922818038</v>
      </c>
      <c r="I30">
        <v>4.7500000000000001E-2</v>
      </c>
      <c r="J30" s="1" t="s">
        <v>11</v>
      </c>
      <c r="K30" s="1" t="s">
        <v>11</v>
      </c>
      <c r="L30" s="5">
        <v>611303</v>
      </c>
      <c r="M30" s="7">
        <v>282921</v>
      </c>
      <c r="N30" s="21">
        <f t="shared" si="6"/>
        <v>-1.1999999999999993</v>
      </c>
      <c r="O30" s="21">
        <f t="shared" si="7"/>
        <v>0</v>
      </c>
      <c r="P30" s="93">
        <f t="shared" si="8"/>
        <v>-223718.37791999977</v>
      </c>
      <c r="Q30" s="8">
        <f t="shared" si="9"/>
        <v>0</v>
      </c>
      <c r="R30" s="8">
        <f t="shared" si="10"/>
        <v>6951.139679369051</v>
      </c>
      <c r="S30" s="105">
        <f t="shared" si="11"/>
        <v>468.42181199996071</v>
      </c>
      <c r="T30" s="20">
        <f t="shared" si="5"/>
        <v>-3.450907561359931E-2</v>
      </c>
      <c r="U30" s="20">
        <f t="shared" si="5"/>
        <v>0</v>
      </c>
      <c r="V30" s="101">
        <v>0.69435576506174324</v>
      </c>
      <c r="W30" s="1">
        <v>0.76098049558349623</v>
      </c>
      <c r="X30" s="1">
        <f>VLOOKUP($B30,Sheet6!$E$4:$H$15,3,FALSE)</f>
        <v>0.85888239321641102</v>
      </c>
      <c r="Y30" s="1">
        <f>VLOOKUP($B30,Sheet6!$E$4:$H$15,4,FALSE)</f>
        <v>0.16787673792834962</v>
      </c>
      <c r="Z30" s="5">
        <f t="shared" si="12"/>
        <v>-37557.111499831277</v>
      </c>
      <c r="AA30" s="5">
        <f t="shared" si="24"/>
        <v>-170245.32210069732</v>
      </c>
      <c r="AB30" s="5">
        <f t="shared" si="13"/>
        <v>-170245.32210069732</v>
      </c>
      <c r="AC30" s="58">
        <f t="shared" si="14"/>
        <v>0</v>
      </c>
      <c r="AD30" s="58">
        <f t="shared" si="15"/>
        <v>5289.6817180763655</v>
      </c>
      <c r="AE30" s="58">
        <f t="shared" si="16"/>
        <v>356.45986263784943</v>
      </c>
      <c r="AF30" s="58">
        <f t="shared" si="17"/>
        <v>-340490.64420139464</v>
      </c>
      <c r="AG30" s="70">
        <f t="shared" si="18"/>
        <v>-2.6260733462565147E-2</v>
      </c>
      <c r="AH30" s="70">
        <f t="shared" si="19"/>
        <v>0</v>
      </c>
      <c r="AI30" s="70">
        <f t="shared" si="20"/>
        <v>-2.6260733462565147E-2</v>
      </c>
      <c r="AJ30" s="70">
        <f t="shared" si="21"/>
        <v>8.1594560124267955E-4</v>
      </c>
      <c r="AK30" s="106">
        <f t="shared" si="22"/>
        <v>5.498475568860759E-5</v>
      </c>
      <c r="AL30" s="19">
        <f t="shared" si="25"/>
        <v>-79237.52561900545</v>
      </c>
      <c r="AM30" s="19">
        <f t="shared" si="23"/>
        <v>-528.55056753744202</v>
      </c>
      <c r="AN30" s="19">
        <f t="shared" si="26"/>
        <v>-173680.62481900636</v>
      </c>
      <c r="AO30" s="72">
        <f t="shared" si="27"/>
        <v>0</v>
      </c>
      <c r="AP30" s="6">
        <f t="shared" si="28"/>
        <v>0</v>
      </c>
    </row>
    <row r="31" spans="1:46" ht="15" customHeight="1" x14ac:dyDescent="0.25">
      <c r="A31" s="4">
        <v>42795</v>
      </c>
      <c r="B31" s="60">
        <f t="shared" si="2"/>
        <v>3</v>
      </c>
      <c r="C31">
        <v>7575304.3145333696</v>
      </c>
      <c r="D31">
        <v>0.16451612903225804</v>
      </c>
      <c r="E31" s="94">
        <v>32.5</v>
      </c>
      <c r="F31">
        <v>0</v>
      </c>
      <c r="G31" s="96">
        <v>3.3999999999999986</v>
      </c>
      <c r="H31" s="103">
        <v>13.218523922818038</v>
      </c>
      <c r="I31">
        <v>3.0600000000000002E-2</v>
      </c>
      <c r="J31" s="1" t="s">
        <v>11</v>
      </c>
      <c r="K31" s="1" t="s">
        <v>11</v>
      </c>
      <c r="L31" s="5">
        <v>1207333</v>
      </c>
      <c r="M31" s="7">
        <v>1031325</v>
      </c>
      <c r="N31" s="21">
        <f t="shared" si="6"/>
        <v>0.39999999999999858</v>
      </c>
      <c r="O31" s="21">
        <f t="shared" si="7"/>
        <v>0.16451612903225804</v>
      </c>
      <c r="P31" s="93">
        <f t="shared" si="8"/>
        <v>74572.792639999767</v>
      </c>
      <c r="Q31" s="8">
        <f t="shared" si="9"/>
        <v>-1068.7794448645159</v>
      </c>
      <c r="R31" s="8">
        <f t="shared" si="10"/>
        <v>6951.139679369051</v>
      </c>
      <c r="S31" s="105">
        <f t="shared" si="11"/>
        <v>686.06330399994249</v>
      </c>
      <c r="T31" s="20">
        <f t="shared" si="5"/>
        <v>9.4483188150722725E-3</v>
      </c>
      <c r="U31" s="20">
        <f t="shared" si="5"/>
        <v>-1.3541358155681288E-4</v>
      </c>
      <c r="V31" s="101">
        <v>0.95573228780452846</v>
      </c>
      <c r="W31" s="1">
        <v>0.93847771163056404</v>
      </c>
      <c r="X31" s="1">
        <f>VLOOKUP($B31,Sheet6!$E$4:$H$15,3,FALSE)</f>
        <v>1.0186022015062937</v>
      </c>
      <c r="Y31" s="1">
        <f>VLOOKUP($B31,Sheet6!$E$4:$H$15,4,FALSE)</f>
        <v>0.73573420752714014</v>
      </c>
      <c r="Z31" s="5">
        <f t="shared" si="12"/>
        <v>54865.754496075977</v>
      </c>
      <c r="AA31" s="5">
        <f t="shared" si="24"/>
        <v>69984.903786687544</v>
      </c>
      <c r="AB31" s="5">
        <f t="shared" si="13"/>
        <v>69984.903786687544</v>
      </c>
      <c r="AC31" s="58">
        <f t="shared" si="14"/>
        <v>-1003.0256876542354</v>
      </c>
      <c r="AD31" s="58">
        <f t="shared" si="15"/>
        <v>6523.4896595186792</v>
      </c>
      <c r="AE31" s="58">
        <f t="shared" si="16"/>
        <v>643.85511957157007</v>
      </c>
      <c r="AF31" s="58">
        <f t="shared" si="17"/>
        <v>138966.78188572085</v>
      </c>
      <c r="AG31" s="70">
        <f t="shared" si="18"/>
        <v>8.8670366203250275E-3</v>
      </c>
      <c r="AH31" s="70">
        <f t="shared" si="19"/>
        <v>-1.270826281431365E-4</v>
      </c>
      <c r="AI31" s="70">
        <f t="shared" si="20"/>
        <v>8.7399539921818904E-3</v>
      </c>
      <c r="AJ31" s="70">
        <f t="shared" si="21"/>
        <v>8.2652141495501792E-4</v>
      </c>
      <c r="AK31" s="106">
        <f t="shared" si="22"/>
        <v>8.1575977311136035E-5</v>
      </c>
      <c r="AL31" s="19">
        <f t="shared" si="25"/>
        <v>240230.22588738485</v>
      </c>
      <c r="AM31" s="19">
        <f t="shared" si="23"/>
        <v>-1003.0256876542354</v>
      </c>
      <c r="AN31" s="19">
        <f t="shared" si="26"/>
        <v>479457.42608711548</v>
      </c>
      <c r="AO31" s="72">
        <f t="shared" si="27"/>
        <v>0.16451612903225804</v>
      </c>
      <c r="AP31" s="6">
        <f t="shared" si="28"/>
        <v>0</v>
      </c>
    </row>
    <row r="32" spans="1:46" ht="15" customHeight="1" x14ac:dyDescent="0.25">
      <c r="A32" s="4">
        <v>42826</v>
      </c>
      <c r="B32" s="60">
        <f t="shared" si="2"/>
        <v>4</v>
      </c>
      <c r="C32">
        <v>8417005.7702799309</v>
      </c>
      <c r="D32">
        <v>0.30333333333333334</v>
      </c>
      <c r="E32" s="94">
        <v>36.4</v>
      </c>
      <c r="F32">
        <v>0</v>
      </c>
      <c r="G32" s="96">
        <v>4.1999999999999957</v>
      </c>
      <c r="H32" s="103">
        <v>13.325783290302654</v>
      </c>
      <c r="I32">
        <v>3.5200000000000002E-2</v>
      </c>
      <c r="J32" s="1" t="s">
        <v>11</v>
      </c>
      <c r="K32" s="1" t="s">
        <v>11</v>
      </c>
      <c r="L32" s="5">
        <v>1786273</v>
      </c>
      <c r="M32" s="7">
        <v>1671465</v>
      </c>
      <c r="N32" s="21">
        <f t="shared" si="6"/>
        <v>0.59999999999999432</v>
      </c>
      <c r="O32" s="21">
        <f t="shared" si="7"/>
        <v>6.6666666666666541E-3</v>
      </c>
      <c r="P32" s="93">
        <f t="shared" si="8"/>
        <v>111859.18895999901</v>
      </c>
      <c r="Q32" s="8">
        <f t="shared" si="9"/>
        <v>-43.310016719999794</v>
      </c>
      <c r="R32" s="8">
        <f t="shared" si="10"/>
        <v>7534.718506280682</v>
      </c>
      <c r="S32" s="105">
        <f t="shared" si="11"/>
        <v>178.233155999985</v>
      </c>
      <c r="T32" s="20">
        <f t="shared" si="5"/>
        <v>1.2323147078818637E-2</v>
      </c>
      <c r="U32" s="20">
        <f t="shared" si="5"/>
        <v>-4.7713175018416164E-6</v>
      </c>
      <c r="V32" s="101">
        <v>1.1520610232321131</v>
      </c>
      <c r="W32" s="1">
        <v>1.063084944923322</v>
      </c>
      <c r="X32" s="1">
        <f>VLOOKUP($B32,Sheet6!$E$4:$H$15,3,FALSE)</f>
        <v>1.152219939958919</v>
      </c>
      <c r="Y32" s="1">
        <f>VLOOKUP($B32,Sheet6!$E$4:$H$15,4,FALSE)</f>
        <v>1.5132048869518739</v>
      </c>
      <c r="Z32" s="5">
        <f t="shared" si="12"/>
        <v>169265.8713847436</v>
      </c>
      <c r="AA32" s="5">
        <f t="shared" si="24"/>
        <v>118915.81973470801</v>
      </c>
      <c r="AB32" s="5">
        <f t="shared" si="13"/>
        <v>118915.81973470801</v>
      </c>
      <c r="AC32" s="58">
        <f t="shared" si="14"/>
        <v>-46.042226739409131</v>
      </c>
      <c r="AD32" s="58">
        <f t="shared" si="15"/>
        <v>8010.0458082621335</v>
      </c>
      <c r="AE32" s="58">
        <f t="shared" si="16"/>
        <v>189.47698482975392</v>
      </c>
      <c r="AF32" s="58">
        <f t="shared" si="17"/>
        <v>237785.59724267662</v>
      </c>
      <c r="AG32" s="70">
        <f t="shared" si="18"/>
        <v>1.3100552133567906E-2</v>
      </c>
      <c r="AH32" s="70">
        <f t="shared" si="19"/>
        <v>-5.0723158036569761E-6</v>
      </c>
      <c r="AI32" s="70">
        <f t="shared" si="20"/>
        <v>1.3095479817764249E-2</v>
      </c>
      <c r="AJ32" s="70">
        <f t="shared" si="21"/>
        <v>8.8243955209247433E-4</v>
      </c>
      <c r="AK32" s="106">
        <f t="shared" si="22"/>
        <v>2.0874036132544528E-5</v>
      </c>
      <c r="AL32" s="19">
        <f t="shared" si="25"/>
        <v>48930.915948020469</v>
      </c>
      <c r="AM32" s="19">
        <f t="shared" si="23"/>
        <v>956.98346091482631</v>
      </c>
      <c r="AN32" s="19">
        <f t="shared" si="26"/>
        <v>98818.815356955776</v>
      </c>
      <c r="AO32" s="72">
        <f t="shared" si="27"/>
        <v>0.1388172043010753</v>
      </c>
      <c r="AP32" s="6">
        <f t="shared" si="28"/>
        <v>0</v>
      </c>
    </row>
    <row r="33" spans="1:42" ht="15" customHeight="1" x14ac:dyDescent="0.25">
      <c r="A33" s="4">
        <v>42856</v>
      </c>
      <c r="B33" s="60">
        <f t="shared" si="2"/>
        <v>5</v>
      </c>
      <c r="C33">
        <v>9465479.9059034176</v>
      </c>
      <c r="D33">
        <v>1.967741935483871</v>
      </c>
      <c r="E33" s="94">
        <v>40.200000000000003</v>
      </c>
      <c r="F33">
        <v>6.4516129032258063E-2</v>
      </c>
      <c r="G33" s="96">
        <v>-9.9999999999994316E-2</v>
      </c>
      <c r="H33" s="103">
        <v>13.325783290302654</v>
      </c>
      <c r="I33">
        <v>2.3E-2</v>
      </c>
      <c r="J33" s="1" t="s">
        <v>11</v>
      </c>
      <c r="K33" s="1" t="s">
        <v>11</v>
      </c>
      <c r="L33" s="5">
        <v>2119778</v>
      </c>
      <c r="M33" s="7">
        <v>2428340</v>
      </c>
      <c r="N33" s="21">
        <f t="shared" si="6"/>
        <v>2.5000000000000071</v>
      </c>
      <c r="O33" s="21">
        <f t="shared" si="7"/>
        <v>-2.580645161290323</v>
      </c>
      <c r="P33" s="93">
        <f t="shared" si="8"/>
        <v>466079.95400000137</v>
      </c>
      <c r="Q33" s="8">
        <f t="shared" si="9"/>
        <v>16765.167762580648</v>
      </c>
      <c r="R33" s="8">
        <f t="shared" si="10"/>
        <v>7534.718506280682</v>
      </c>
      <c r="S33" s="105">
        <f t="shared" si="11"/>
        <v>357.36195599997006</v>
      </c>
      <c r="T33" s="20">
        <f t="shared" ref="T33:U48" si="29">P33/$C21</f>
        <v>4.6103002737264427E-2</v>
      </c>
      <c r="U33" s="20">
        <f t="shared" si="29"/>
        <v>1.6583518956684216E-3</v>
      </c>
      <c r="V33" s="101">
        <v>1.4421604407088038</v>
      </c>
      <c r="W33" s="1">
        <v>1.2213381976314479</v>
      </c>
      <c r="X33" s="1">
        <f>VLOOKUP($B33,Sheet6!$E$4:$H$15,3,FALSE)</f>
        <v>1.1851582661821245</v>
      </c>
      <c r="Y33" s="1">
        <f>VLOOKUP($B33,Sheet6!$E$4:$H$15,4,FALSE)</f>
        <v>2.2029768560188674</v>
      </c>
      <c r="Z33" s="5">
        <f t="shared" si="12"/>
        <v>1026763.3517163413</v>
      </c>
      <c r="AA33" s="5">
        <f t="shared" si="24"/>
        <v>569241.25097050983</v>
      </c>
      <c r="AB33" s="5">
        <f t="shared" si="13"/>
        <v>552378.51018488593</v>
      </c>
      <c r="AC33" s="58">
        <f t="shared" si="14"/>
        <v>20475.939778139102</v>
      </c>
      <c r="AD33" s="58">
        <f t="shared" si="15"/>
        <v>9202.4395201211628</v>
      </c>
      <c r="AE33" s="58">
        <f t="shared" si="16"/>
        <v>436.45980724305224</v>
      </c>
      <c r="AF33" s="58">
        <f t="shared" si="17"/>
        <v>1142095.7009335349</v>
      </c>
      <c r="AG33" s="70">
        <f t="shared" si="18"/>
        <v>5.630735826852825E-2</v>
      </c>
      <c r="AH33" s="70">
        <f t="shared" si="19"/>
        <v>2.0254085152943647E-3</v>
      </c>
      <c r="AI33" s="70">
        <f t="shared" si="20"/>
        <v>5.8332766783822612E-2</v>
      </c>
      <c r="AJ33" s="70">
        <f t="shared" si="21"/>
        <v>9.1027320687054279E-4</v>
      </c>
      <c r="AK33" s="106">
        <f t="shared" si="22"/>
        <v>4.3173081174892757E-5</v>
      </c>
      <c r="AL33" s="19">
        <f t="shared" si="25"/>
        <v>450325.43123580184</v>
      </c>
      <c r="AM33" s="19">
        <f t="shared" si="23"/>
        <v>20521.982004878511</v>
      </c>
      <c r="AN33" s="19">
        <f t="shared" si="26"/>
        <v>904310.10369085823</v>
      </c>
      <c r="AO33" s="72">
        <f t="shared" si="27"/>
        <v>1.6644086021505378</v>
      </c>
      <c r="AP33" s="6">
        <f t="shared" si="28"/>
        <v>6.4516129032258063E-2</v>
      </c>
    </row>
    <row r="34" spans="1:42" ht="15" customHeight="1" x14ac:dyDescent="0.25">
      <c r="A34" s="4">
        <v>42887</v>
      </c>
      <c r="B34" s="60">
        <f t="shared" si="2"/>
        <v>6</v>
      </c>
      <c r="C34">
        <v>8953131.8997418582</v>
      </c>
      <c r="D34">
        <v>1.2</v>
      </c>
      <c r="E34" s="94">
        <v>42.4</v>
      </c>
      <c r="F34">
        <v>0.36666666666666664</v>
      </c>
      <c r="G34" s="96">
        <v>-6.6000000000000014</v>
      </c>
      <c r="H34" s="103">
        <v>13.325783290302654</v>
      </c>
      <c r="I34">
        <v>3.6499999999999998E-2</v>
      </c>
      <c r="J34" s="1" t="s">
        <v>11</v>
      </c>
      <c r="K34" s="1" t="s">
        <v>11</v>
      </c>
      <c r="L34" s="5">
        <v>2059481</v>
      </c>
      <c r="M34" s="7">
        <v>2723182</v>
      </c>
      <c r="N34" s="21">
        <f t="shared" si="6"/>
        <v>-1.7999999999999972</v>
      </c>
      <c r="O34" s="21">
        <f t="shared" si="7"/>
        <v>-3.5666666666666664</v>
      </c>
      <c r="P34" s="93">
        <f t="shared" si="8"/>
        <v>-335577.56687999947</v>
      </c>
      <c r="Q34" s="8">
        <f t="shared" si="9"/>
        <v>23170.858945199998</v>
      </c>
      <c r="R34" s="8">
        <f t="shared" si="10"/>
        <v>7534.718506280682</v>
      </c>
      <c r="S34" s="105">
        <f t="shared" si="11"/>
        <v>77.025383999993551</v>
      </c>
      <c r="T34" s="20">
        <f t="shared" si="29"/>
        <v>-3.8043752912054848E-2</v>
      </c>
      <c r="U34" s="20">
        <f t="shared" si="29"/>
        <v>2.6268336130659351E-3</v>
      </c>
      <c r="V34" s="101">
        <v>1.3626137261133346</v>
      </c>
      <c r="W34" s="1">
        <v>1.1785905166749064</v>
      </c>
      <c r="X34" s="1">
        <f>VLOOKUP($B34,Sheet6!$E$4:$H$15,3,FALSE)</f>
        <v>1.1770790540896401</v>
      </c>
      <c r="Y34" s="1">
        <f>VLOOKUP($B34,Sheet6!$E$4:$H$15,4,FALSE)</f>
        <v>2.2674598252005316</v>
      </c>
      <c r="Z34" s="5">
        <f t="shared" si="12"/>
        <v>-760908.65113894327</v>
      </c>
      <c r="AA34" s="5">
        <f t="shared" si="24"/>
        <v>-395508.53793360654</v>
      </c>
      <c r="AB34" s="5">
        <f t="shared" si="13"/>
        <v>-395001.32499681273</v>
      </c>
      <c r="AC34" s="58">
        <f t="shared" si="14"/>
        <v>27308.954616024643</v>
      </c>
      <c r="AD34" s="58">
        <f t="shared" si="15"/>
        <v>8880.347777317329</v>
      </c>
      <c r="AE34" s="58">
        <f t="shared" si="16"/>
        <v>90.781387125635476</v>
      </c>
      <c r="AF34" s="58">
        <f t="shared" si="17"/>
        <v>-763200.90831439465</v>
      </c>
      <c r="AG34" s="70">
        <f t="shared" si="18"/>
        <v>-4.4838006400871197E-2</v>
      </c>
      <c r="AH34" s="70">
        <f t="shared" si="19"/>
        <v>3.0959611852423917E-3</v>
      </c>
      <c r="AI34" s="70">
        <f t="shared" si="20"/>
        <v>-4.1742045215628805E-2</v>
      </c>
      <c r="AJ34" s="70">
        <f t="shared" si="21"/>
        <v>1.0067471427081004E-3</v>
      </c>
      <c r="AK34" s="106">
        <f t="shared" si="22"/>
        <v>1.0291703026907882E-5</v>
      </c>
      <c r="AL34" s="19">
        <f t="shared" si="25"/>
        <v>-964749.78890411637</v>
      </c>
      <c r="AM34" s="19">
        <f t="shared" si="23"/>
        <v>6833.0148378855411</v>
      </c>
      <c r="AN34" s="19">
        <f t="shared" si="26"/>
        <v>-1905296.6092479294</v>
      </c>
      <c r="AO34" s="72">
        <f t="shared" si="27"/>
        <v>-0.76774193548387104</v>
      </c>
      <c r="AP34" s="6">
        <f t="shared" si="28"/>
        <v>0.30215053763440858</v>
      </c>
    </row>
    <row r="35" spans="1:42" ht="15" customHeight="1" x14ac:dyDescent="0.25">
      <c r="A35" s="4">
        <v>42917</v>
      </c>
      <c r="B35" s="60">
        <f t="shared" si="2"/>
        <v>7</v>
      </c>
      <c r="C35">
        <v>7686603.7029132228</v>
      </c>
      <c r="D35">
        <v>2.838709677419355</v>
      </c>
      <c r="E35" s="94">
        <v>39.1</v>
      </c>
      <c r="F35">
        <v>12.774193548387096</v>
      </c>
      <c r="G35" s="96">
        <v>-2.7000000000000028</v>
      </c>
      <c r="H35" s="103">
        <v>13.325783290302654</v>
      </c>
      <c r="I35">
        <v>2.6600000000000002E-2</v>
      </c>
      <c r="J35" s="1" t="s">
        <v>11</v>
      </c>
      <c r="K35" s="1" t="s">
        <v>11</v>
      </c>
      <c r="L35" s="5">
        <v>1620940</v>
      </c>
      <c r="M35" s="7">
        <v>2052192</v>
      </c>
      <c r="N35" s="21">
        <f t="shared" si="6"/>
        <v>1.1999999999999957</v>
      </c>
      <c r="O35" s="21">
        <f t="shared" si="7"/>
        <v>-3.4838709677419351</v>
      </c>
      <c r="P35" s="93">
        <f t="shared" si="8"/>
        <v>223718.37791999918</v>
      </c>
      <c r="Q35" s="8">
        <f t="shared" si="9"/>
        <v>22632.97647948387</v>
      </c>
      <c r="R35" s="8">
        <f t="shared" si="10"/>
        <v>7534.718506280682</v>
      </c>
      <c r="S35" s="105">
        <f t="shared" si="11"/>
        <v>197.93732399998339</v>
      </c>
      <c r="T35" s="20">
        <f t="shared" si="29"/>
        <v>2.8793835246546638E-2</v>
      </c>
      <c r="U35" s="20">
        <f t="shared" si="29"/>
        <v>2.9129935678429853E-3</v>
      </c>
      <c r="V35" s="101">
        <v>1.0486367082270924</v>
      </c>
      <c r="W35" s="1">
        <v>1.0703031630514173</v>
      </c>
      <c r="X35" s="1">
        <f>VLOOKUP($B35,Sheet6!$E$4:$H$15,3,FALSE)</f>
        <v>1.0515405277294989</v>
      </c>
      <c r="Y35" s="1">
        <f>VLOOKUP($B35,Sheet6!$E$4:$H$15,4,FALSE)</f>
        <v>1.7540043667698575</v>
      </c>
      <c r="Z35" s="5">
        <f t="shared" si="12"/>
        <v>392403.01179834781</v>
      </c>
      <c r="AA35" s="5">
        <f t="shared" si="24"/>
        <v>239446.48752050748</v>
      </c>
      <c r="AB35" s="5">
        <f t="shared" si="13"/>
        <v>235248.94118078341</v>
      </c>
      <c r="AC35" s="58">
        <f t="shared" si="14"/>
        <v>24224.146315259917</v>
      </c>
      <c r="AD35" s="58">
        <f t="shared" si="15"/>
        <v>8064.4330499742637</v>
      </c>
      <c r="AE35" s="58">
        <f t="shared" si="16"/>
        <v>211.85294396311542</v>
      </c>
      <c r="AF35" s="58">
        <f t="shared" si="17"/>
        <v>498919.57501655078</v>
      </c>
      <c r="AG35" s="70">
        <f t="shared" si="18"/>
        <v>3.0818132940760253E-2</v>
      </c>
      <c r="AH35" s="70">
        <f t="shared" si="19"/>
        <v>3.1177862296107805E-3</v>
      </c>
      <c r="AI35" s="70">
        <f t="shared" si="20"/>
        <v>3.3935919170371032E-2</v>
      </c>
      <c r="AJ35" s="70">
        <f t="shared" si="21"/>
        <v>1.0379386743131157E-3</v>
      </c>
      <c r="AK35" s="106">
        <f t="shared" si="22"/>
        <v>2.7266686008027378E-5</v>
      </c>
      <c r="AL35" s="19">
        <f t="shared" si="25"/>
        <v>634955.02545411396</v>
      </c>
      <c r="AM35" s="19">
        <f t="shared" si="23"/>
        <v>-3084.8083007647256</v>
      </c>
      <c r="AN35" s="19">
        <f t="shared" si="26"/>
        <v>1262120.4833309455</v>
      </c>
      <c r="AO35" s="72">
        <f t="shared" si="27"/>
        <v>1.638709677419355</v>
      </c>
      <c r="AP35" s="6">
        <f t="shared" si="28"/>
        <v>12.407526881720429</v>
      </c>
    </row>
    <row r="36" spans="1:42" ht="15" customHeight="1" x14ac:dyDescent="0.25">
      <c r="A36" s="4">
        <v>42948</v>
      </c>
      <c r="B36" s="60">
        <f t="shared" si="2"/>
        <v>8</v>
      </c>
      <c r="C36">
        <v>7270185.3057914656</v>
      </c>
      <c r="D36">
        <v>1.1612903225806452</v>
      </c>
      <c r="E36" s="94">
        <v>31.5</v>
      </c>
      <c r="F36">
        <v>2.032258064516129</v>
      </c>
      <c r="G36" s="96">
        <v>-0.5</v>
      </c>
      <c r="H36" s="103">
        <v>13.325783290302654</v>
      </c>
      <c r="I36">
        <v>3.4300000000000004E-2</v>
      </c>
      <c r="J36" s="1" t="s">
        <v>11</v>
      </c>
      <c r="K36" s="1" t="s">
        <v>11</v>
      </c>
      <c r="L36" s="5">
        <v>1411876</v>
      </c>
      <c r="M36" s="7">
        <v>1308766</v>
      </c>
      <c r="N36" s="21">
        <f t="shared" si="6"/>
        <v>-1.6000000000000014</v>
      </c>
      <c r="O36" s="21">
        <f t="shared" si="7"/>
        <v>-1.2258064516129032</v>
      </c>
      <c r="P36" s="93">
        <f t="shared" si="8"/>
        <v>-298291.17056000023</v>
      </c>
      <c r="Q36" s="8">
        <f t="shared" si="9"/>
        <v>7963.454687225807</v>
      </c>
      <c r="R36" s="8">
        <f t="shared" si="10"/>
        <v>7534.718506280682</v>
      </c>
      <c r="S36" s="105">
        <f t="shared" si="11"/>
        <v>53.738639999995428</v>
      </c>
      <c r="T36" s="20">
        <f t="shared" si="29"/>
        <v>-4.1720842816746054E-2</v>
      </c>
      <c r="U36" s="20">
        <f t="shared" si="29"/>
        <v>1.113817886933392E-3</v>
      </c>
      <c r="V36" s="101">
        <v>0.88156770605653045</v>
      </c>
      <c r="W36" s="1">
        <v>1.0092780431497046</v>
      </c>
      <c r="X36" s="1">
        <f>VLOOKUP($B36,Sheet6!$E$4:$H$15,3,FALSE)</f>
        <v>1.049676094169695</v>
      </c>
      <c r="Y36" s="1">
        <f>VLOOKUP($B36,Sheet6!$E$4:$H$15,4,FALSE)</f>
        <v>1.3311776044939942</v>
      </c>
      <c r="Z36" s="5">
        <f t="shared" si="12"/>
        <v>-397078.52586777054</v>
      </c>
      <c r="AA36" s="5">
        <f t="shared" si="24"/>
        <v>-301058.7289116318</v>
      </c>
      <c r="AB36" s="5">
        <f t="shared" si="13"/>
        <v>-301058.7289116318</v>
      </c>
      <c r="AC36" s="58">
        <f t="shared" si="14"/>
        <v>8037.3399634346051</v>
      </c>
      <c r="AD36" s="58">
        <f t="shared" si="15"/>
        <v>7604.6259497028323</v>
      </c>
      <c r="AE36" s="58">
        <f t="shared" si="16"/>
        <v>54.237229420721825</v>
      </c>
      <c r="AF36" s="58">
        <f t="shared" si="17"/>
        <v>-594080.11785982898</v>
      </c>
      <c r="AG36" s="70">
        <f t="shared" si="18"/>
        <v>-4.2107930596641863E-2</v>
      </c>
      <c r="AH36" s="70">
        <f t="shared" si="19"/>
        <v>1.1241519373492727E-3</v>
      </c>
      <c r="AI36" s="70">
        <f t="shared" si="20"/>
        <v>-4.0983778659292591E-2</v>
      </c>
      <c r="AJ36" s="70">
        <f t="shared" si="21"/>
        <v>1.0636298866374993E-3</v>
      </c>
      <c r="AK36" s="106">
        <f t="shared" si="22"/>
        <v>7.5859534133363519E-6</v>
      </c>
      <c r="AL36" s="19">
        <f t="shared" si="25"/>
        <v>-540505.21643213928</v>
      </c>
      <c r="AM36" s="19">
        <f t="shared" si="23"/>
        <v>-16186.806351825311</v>
      </c>
      <c r="AN36" s="19">
        <f t="shared" si="26"/>
        <v>-1092999.6928763797</v>
      </c>
      <c r="AO36" s="72">
        <f t="shared" si="27"/>
        <v>-1.6774193548387097</v>
      </c>
      <c r="AP36" s="6">
        <f t="shared" si="28"/>
        <v>-10.741935483870968</v>
      </c>
    </row>
    <row r="37" spans="1:42" ht="15" customHeight="1" x14ac:dyDescent="0.25">
      <c r="A37" s="4">
        <v>42979</v>
      </c>
      <c r="B37" s="60">
        <f t="shared" si="2"/>
        <v>9</v>
      </c>
      <c r="C37">
        <v>7103934.7803215105</v>
      </c>
      <c r="D37">
        <v>0.9</v>
      </c>
      <c r="E37" s="94">
        <v>33.200000000000003</v>
      </c>
      <c r="F37">
        <v>0</v>
      </c>
      <c r="G37" s="96">
        <v>0.80000000000000426</v>
      </c>
      <c r="H37" s="103">
        <v>13.325783290302654</v>
      </c>
      <c r="I37">
        <v>6.59E-2</v>
      </c>
      <c r="J37" s="1" t="s">
        <v>11</v>
      </c>
      <c r="K37" s="1" t="s">
        <v>11</v>
      </c>
      <c r="L37" s="5">
        <v>1444968</v>
      </c>
      <c r="M37" s="7">
        <v>1036706</v>
      </c>
      <c r="N37" s="21">
        <f t="shared" si="6"/>
        <v>3.3000000000000043</v>
      </c>
      <c r="O37" s="21">
        <f t="shared" si="7"/>
        <v>-13.7</v>
      </c>
      <c r="P37" s="93">
        <f t="shared" si="8"/>
        <v>615225.53928000084</v>
      </c>
      <c r="Q37" s="8">
        <f t="shared" si="9"/>
        <v>89002.084359600005</v>
      </c>
      <c r="R37" s="8">
        <f t="shared" si="10"/>
        <v>7534.718506280682</v>
      </c>
      <c r="S37" s="105">
        <f t="shared" si="11"/>
        <v>90.460043999992422</v>
      </c>
      <c r="T37" s="20">
        <f t="shared" si="29"/>
        <v>8.928824008063907E-2</v>
      </c>
      <c r="U37" s="20">
        <f t="shared" si="29"/>
        <v>1.2916953163676288E-2</v>
      </c>
      <c r="V37" s="101">
        <v>0.87635315590168161</v>
      </c>
      <c r="W37" s="1">
        <v>0.98813731931533089</v>
      </c>
      <c r="X37" s="1">
        <f>VLOOKUP($B37,Sheet6!$E$4:$H$15,3,FALSE)</f>
        <v>1.0471901827566226</v>
      </c>
      <c r="Y37" s="1">
        <f>VLOOKUP($B37,Sheet6!$E$4:$H$15,4,FALSE)</f>
        <v>1.1094659414335433</v>
      </c>
      <c r="Z37" s="5">
        <f t="shared" si="12"/>
        <v>682571.78213124548</v>
      </c>
      <c r="AA37" s="5">
        <f t="shared" si="24"/>
        <v>607927.31515846879</v>
      </c>
      <c r="AB37" s="5">
        <f t="shared" si="13"/>
        <v>607927.31515846879</v>
      </c>
      <c r="AC37" s="58">
        <f t="shared" si="14"/>
        <v>87946.281052572085</v>
      </c>
      <c r="AD37" s="58">
        <f t="shared" si="15"/>
        <v>7445.3365465918068</v>
      </c>
      <c r="AE37" s="58">
        <f t="shared" si="16"/>
        <v>89.386945383299391</v>
      </c>
      <c r="AF37" s="58">
        <f t="shared" si="17"/>
        <v>1303800.9113695098</v>
      </c>
      <c r="AG37" s="70">
        <f t="shared" si="18"/>
        <v>8.8229042199666374E-2</v>
      </c>
      <c r="AH37" s="70">
        <f t="shared" si="19"/>
        <v>1.276372347287677E-2</v>
      </c>
      <c r="AI37" s="70">
        <f t="shared" si="20"/>
        <v>0.10099276567254314</v>
      </c>
      <c r="AJ37" s="70">
        <f t="shared" si="21"/>
        <v>1.0805484405462743E-3</v>
      </c>
      <c r="AK37" s="106">
        <f t="shared" si="22"/>
        <v>1.2972808392836585E-5</v>
      </c>
      <c r="AL37" s="19">
        <f t="shared" si="25"/>
        <v>908986.04407010064</v>
      </c>
      <c r="AM37" s="19">
        <f t="shared" si="23"/>
        <v>79908.941089137486</v>
      </c>
      <c r="AN37" s="19">
        <f t="shared" si="26"/>
        <v>1897881.0292293387</v>
      </c>
      <c r="AO37" s="72">
        <f t="shared" si="27"/>
        <v>-0.26129032258064522</v>
      </c>
      <c r="AP37" s="6">
        <f t="shared" si="28"/>
        <v>-2.032258064516129</v>
      </c>
    </row>
    <row r="38" spans="1:42" ht="15" customHeight="1" x14ac:dyDescent="0.25">
      <c r="A38" s="4">
        <v>43009</v>
      </c>
      <c r="B38" s="60">
        <f t="shared" si="2"/>
        <v>10</v>
      </c>
      <c r="C38">
        <v>6946010.5562802339</v>
      </c>
      <c r="D38">
        <v>0.12258064516129032</v>
      </c>
      <c r="E38" s="94">
        <v>34.4</v>
      </c>
      <c r="F38">
        <v>0</v>
      </c>
      <c r="G38" s="96">
        <v>-0.10000000000000142</v>
      </c>
      <c r="H38" s="103">
        <v>13.325783290302654</v>
      </c>
      <c r="I38">
        <v>3.5099999999999999E-2</v>
      </c>
      <c r="J38" s="1" t="s">
        <v>11</v>
      </c>
      <c r="K38" s="1" t="s">
        <v>11</v>
      </c>
      <c r="L38" s="5">
        <v>1337061</v>
      </c>
      <c r="M38" s="7">
        <v>1003042</v>
      </c>
      <c r="N38" s="21">
        <f t="shared" si="6"/>
        <v>-2.1000000000000014</v>
      </c>
      <c r="O38" s="21">
        <f t="shared" si="7"/>
        <v>-1.1032258064516129</v>
      </c>
      <c r="P38" s="93">
        <f t="shared" si="8"/>
        <v>-391507.16136000026</v>
      </c>
      <c r="Q38" s="8">
        <f t="shared" si="9"/>
        <v>7167.1092185032257</v>
      </c>
      <c r="R38" s="8">
        <f t="shared" si="10"/>
        <v>7534.718506280682</v>
      </c>
      <c r="S38" s="105">
        <f t="shared" si="11"/>
        <v>586.64681999995082</v>
      </c>
      <c r="T38" s="20">
        <f t="shared" si="29"/>
        <v>-4.8791325426858448E-2</v>
      </c>
      <c r="U38" s="20">
        <f t="shared" si="29"/>
        <v>8.9319632630749531E-4</v>
      </c>
      <c r="V38" s="101">
        <v>0.97691325630951342</v>
      </c>
      <c r="W38" s="1">
        <v>1.0559220984115503</v>
      </c>
      <c r="X38" s="1">
        <f>VLOOKUP($B38,Sheet6!$E$4:$H$15,3,FALSE)</f>
        <v>1.0341391478379942</v>
      </c>
      <c r="Y38" s="1">
        <f>VLOOKUP($B38,Sheet6!$E$4:$H$15,4,FALSE)</f>
        <v>0.96754467750437401</v>
      </c>
      <c r="Z38" s="5">
        <f t="shared" si="12"/>
        <v>-378800.67017871438</v>
      </c>
      <c r="AA38" s="5">
        <f t="shared" si="24"/>
        <v>-413401.06336640089</v>
      </c>
      <c r="AB38" s="5">
        <f t="shared" si="13"/>
        <v>-404872.88222130277</v>
      </c>
      <c r="AC38" s="58">
        <f t="shared" si="14"/>
        <v>7567.9090055466922</v>
      </c>
      <c r="AD38" s="58">
        <f t="shared" si="15"/>
        <v>7956.0757760922397</v>
      </c>
      <c r="AE38" s="58">
        <f t="shared" si="16"/>
        <v>619.45334120081111</v>
      </c>
      <c r="AF38" s="58">
        <f t="shared" si="17"/>
        <v>-810706.03658215702</v>
      </c>
      <c r="AG38" s="70">
        <f t="shared" si="18"/>
        <v>-5.1519838729009199E-2</v>
      </c>
      <c r="AH38" s="70">
        <f t="shared" si="19"/>
        <v>9.431457391680982E-4</v>
      </c>
      <c r="AI38" s="70">
        <f t="shared" si="20"/>
        <v>-5.0576692989841097E-2</v>
      </c>
      <c r="AJ38" s="70">
        <f t="shared" si="21"/>
        <v>9.9152077056162478E-4</v>
      </c>
      <c r="AK38" s="106">
        <f t="shared" si="22"/>
        <v>7.7198969879102434E-5</v>
      </c>
      <c r="AL38" s="19">
        <f t="shared" si="25"/>
        <v>-1021328.3785248697</v>
      </c>
      <c r="AM38" s="19">
        <f t="shared" si="23"/>
        <v>-80378.37204702539</v>
      </c>
      <c r="AN38" s="19">
        <f t="shared" si="26"/>
        <v>-2114506.947951667</v>
      </c>
      <c r="AO38" s="72">
        <f t="shared" si="27"/>
        <v>-0.77741935483870972</v>
      </c>
      <c r="AP38" s="6">
        <f t="shared" si="28"/>
        <v>0</v>
      </c>
    </row>
    <row r="39" spans="1:42" ht="15" customHeight="1" x14ac:dyDescent="0.25">
      <c r="A39" s="4">
        <v>43040</v>
      </c>
      <c r="B39" s="60">
        <f t="shared" si="2"/>
        <v>11</v>
      </c>
      <c r="C39">
        <v>6611356.8544155601</v>
      </c>
      <c r="D39">
        <v>0</v>
      </c>
      <c r="E39" s="94">
        <v>37.200000000000003</v>
      </c>
      <c r="F39">
        <v>0</v>
      </c>
      <c r="G39" s="97">
        <v>-0.90000000000000213</v>
      </c>
      <c r="H39" s="103">
        <v>13.325783290302654</v>
      </c>
      <c r="I39">
        <v>3.32E-2</v>
      </c>
      <c r="J39" s="9" t="s">
        <v>11</v>
      </c>
      <c r="K39" s="9" t="s">
        <v>11</v>
      </c>
      <c r="L39" s="7">
        <v>869900</v>
      </c>
      <c r="M39" s="7">
        <v>556679</v>
      </c>
      <c r="N39" s="21">
        <f t="shared" si="6"/>
        <v>-0.80000000000000071</v>
      </c>
      <c r="O39" s="21">
        <f t="shared" si="7"/>
        <v>-0.16999999999999998</v>
      </c>
      <c r="P39" s="93">
        <f t="shared" si="8"/>
        <v>-149145.58528000014</v>
      </c>
      <c r="Q39" s="8">
        <f t="shared" si="9"/>
        <v>1104.4054263599999</v>
      </c>
      <c r="R39" s="8">
        <f t="shared" si="10"/>
        <v>7534.718506280682</v>
      </c>
      <c r="S39" s="105">
        <f t="shared" si="11"/>
        <v>171.06800399998571</v>
      </c>
      <c r="T39" s="20">
        <f t="shared" si="29"/>
        <v>-2.1874922574552803E-2</v>
      </c>
      <c r="U39" s="20">
        <f t="shared" si="29"/>
        <v>1.6198121551627698E-4</v>
      </c>
      <c r="V39" s="101">
        <v>1.0664567960110445</v>
      </c>
      <c r="W39" s="1">
        <v>0.9822603853531271</v>
      </c>
      <c r="X39" s="1">
        <f>VLOOKUP($B39,Sheet6!$E$4:$H$15,3,FALSE)</f>
        <v>0.94464633696739853</v>
      </c>
      <c r="Y39" s="1">
        <f>VLOOKUP($B39,Sheet6!$E$4:$H$15,4,FALSE)</f>
        <v>0.49928337763309399</v>
      </c>
      <c r="Z39" s="5">
        <f t="shared" si="12"/>
        <v>-74465.911577663137</v>
      </c>
      <c r="AA39" s="5">
        <f t="shared" si="24"/>
        <v>-146499.80007085062</v>
      </c>
      <c r="AB39" s="5">
        <f t="shared" si="13"/>
        <v>-140889.8308096109</v>
      </c>
      <c r="AC39" s="58">
        <f t="shared" si="14"/>
        <v>1084.813699682458</v>
      </c>
      <c r="AD39" s="58">
        <f t="shared" si="15"/>
        <v>7401.0555035066009</v>
      </c>
      <c r="AE39" s="58">
        <f t="shared" si="16"/>
        <v>168.03332353061626</v>
      </c>
      <c r="AF39" s="58">
        <f t="shared" si="17"/>
        <v>-286304.81718077906</v>
      </c>
      <c r="AG39" s="70">
        <f t="shared" si="18"/>
        <v>-2.1486869877650052E-2</v>
      </c>
      <c r="AH39" s="70">
        <f t="shared" si="19"/>
        <v>1.5910773117298616E-4</v>
      </c>
      <c r="AI39" s="70">
        <f t="shared" si="20"/>
        <v>-2.1327762146477067E-2</v>
      </c>
      <c r="AJ39" s="70">
        <f t="shared" si="21"/>
        <v>1.0854998879466305E-3</v>
      </c>
      <c r="AK39" s="106">
        <f t="shared" si="22"/>
        <v>2.4645154164478721E-5</v>
      </c>
      <c r="AL39" s="19">
        <f t="shared" si="25"/>
        <v>266901.26329555025</v>
      </c>
      <c r="AM39" s="19">
        <f t="shared" si="23"/>
        <v>-6483.0953058642344</v>
      </c>
      <c r="AN39" s="19">
        <f t="shared" si="26"/>
        <v>524401.21940137795</v>
      </c>
      <c r="AO39" s="72">
        <f t="shared" si="27"/>
        <v>-0.12258064516129032</v>
      </c>
      <c r="AP39" s="6">
        <f t="shared" si="28"/>
        <v>0</v>
      </c>
    </row>
    <row r="40" spans="1:42" ht="15" customHeight="1" x14ac:dyDescent="0.25">
      <c r="A40" s="4">
        <v>43070</v>
      </c>
      <c r="B40" s="60">
        <f t="shared" si="2"/>
        <v>12</v>
      </c>
      <c r="C40">
        <v>6202132.8156968039</v>
      </c>
      <c r="D40">
        <v>0</v>
      </c>
      <c r="E40" s="94">
        <v>32.4</v>
      </c>
      <c r="F40">
        <v>4.8387096774193547E-2</v>
      </c>
      <c r="G40" s="97">
        <v>-1.3999999999999986</v>
      </c>
      <c r="H40" s="103">
        <v>13.325783290302654</v>
      </c>
      <c r="I40">
        <v>4.0099999999999997E-2</v>
      </c>
      <c r="J40" s="9">
        <v>1</v>
      </c>
      <c r="K40" s="9" t="s">
        <v>11</v>
      </c>
      <c r="L40" s="7">
        <v>408506</v>
      </c>
      <c r="M40" s="7">
        <v>245105</v>
      </c>
      <c r="N40" s="21">
        <f t="shared" si="6"/>
        <v>-2.2000000000000028</v>
      </c>
      <c r="O40" s="21">
        <f t="shared" si="7"/>
        <v>0</v>
      </c>
      <c r="P40" s="93">
        <f t="shared" si="8"/>
        <v>-410150.35952000052</v>
      </c>
      <c r="Q40" s="8">
        <f t="shared" si="9"/>
        <v>0</v>
      </c>
      <c r="R40" s="8">
        <f t="shared" si="10"/>
        <v>7534.718506280682</v>
      </c>
      <c r="S40" s="105">
        <f t="shared" si="11"/>
        <v>56.42557199999527</v>
      </c>
      <c r="T40" s="20">
        <f t="shared" si="29"/>
        <v>-6.6045993213998982E-2</v>
      </c>
      <c r="U40" s="20">
        <f t="shared" si="29"/>
        <v>0</v>
      </c>
      <c r="V40" s="101">
        <v>0.84411169753798587</v>
      </c>
      <c r="W40" s="1">
        <v>0.9180346306424928</v>
      </c>
      <c r="X40" s="1">
        <f>VLOOKUP($B40,Sheet6!$E$4:$H$15,3,FALSE)</f>
        <v>0.7481039658713855</v>
      </c>
      <c r="Y40" s="1">
        <f>VLOOKUP($B40,Sheet6!$E$4:$H$15,4,FALSE)</f>
        <v>0.16876818322222856</v>
      </c>
      <c r="Z40" s="5">
        <f t="shared" si="12"/>
        <v>-69220.331024134357</v>
      </c>
      <c r="AA40" s="5">
        <f t="shared" si="24"/>
        <v>-376532.23380982928</v>
      </c>
      <c r="AB40" s="5">
        <f t="shared" si="13"/>
        <v>-306835.11056048697</v>
      </c>
      <c r="AC40" s="58">
        <f t="shared" si="14"/>
        <v>0</v>
      </c>
      <c r="AD40" s="58">
        <f t="shared" si="15"/>
        <v>6917.1325209085408</v>
      </c>
      <c r="AE40" s="58">
        <f t="shared" si="16"/>
        <v>51.800629149807044</v>
      </c>
      <c r="AF40" s="58">
        <f t="shared" si="17"/>
        <v>-683367.34437031625</v>
      </c>
      <c r="AG40" s="70">
        <f t="shared" si="18"/>
        <v>-6.0632508985630142E-2</v>
      </c>
      <c r="AH40" s="70">
        <f t="shared" si="19"/>
        <v>0</v>
      </c>
      <c r="AI40" s="70">
        <f t="shared" si="20"/>
        <v>-6.0632508985630142E-2</v>
      </c>
      <c r="AJ40" s="70">
        <f t="shared" si="21"/>
        <v>1.1138570939469808E-3</v>
      </c>
      <c r="AK40" s="106">
        <f t="shared" si="22"/>
        <v>8.3413897413448494E-6</v>
      </c>
      <c r="AL40" s="19">
        <f t="shared" si="25"/>
        <v>-230032.43373897867</v>
      </c>
      <c r="AM40" s="19">
        <f t="shared" si="23"/>
        <v>-1084.813699682458</v>
      </c>
      <c r="AN40" s="19">
        <f t="shared" si="26"/>
        <v>-397062.52718953718</v>
      </c>
      <c r="AO40" s="72">
        <f t="shared" si="27"/>
        <v>0</v>
      </c>
      <c r="AP40" s="6">
        <f t="shared" si="28"/>
        <v>4.8387096774193547E-2</v>
      </c>
    </row>
    <row r="41" spans="1:42" ht="15" customHeight="1" x14ac:dyDescent="0.25">
      <c r="A41" s="4">
        <v>43101</v>
      </c>
      <c r="B41" s="60">
        <f t="shared" si="2"/>
        <v>1</v>
      </c>
      <c r="C41">
        <v>6269886.365212</v>
      </c>
      <c r="D41">
        <v>0</v>
      </c>
      <c r="E41" s="94">
        <v>27.8</v>
      </c>
      <c r="F41">
        <v>0</v>
      </c>
      <c r="G41" s="97">
        <v>0.80000000000000071</v>
      </c>
      <c r="H41" s="103">
        <v>13.325783290302654</v>
      </c>
      <c r="I41">
        <v>5.79E-2</v>
      </c>
      <c r="J41" s="9" t="s">
        <v>11</v>
      </c>
      <c r="K41" s="9">
        <v>1</v>
      </c>
      <c r="L41" s="7">
        <v>118376</v>
      </c>
      <c r="M41" s="7">
        <v>142259</v>
      </c>
      <c r="N41" s="21">
        <f t="shared" si="6"/>
        <v>2.5000000000000036</v>
      </c>
      <c r="O41" s="21">
        <f t="shared" si="7"/>
        <v>0</v>
      </c>
      <c r="P41" s="93">
        <f t="shared" si="8"/>
        <v>466079.95400000073</v>
      </c>
      <c r="Q41" s="8">
        <f t="shared" si="9"/>
        <v>0</v>
      </c>
      <c r="R41" s="8">
        <f t="shared" si="10"/>
        <v>7534.718506280682</v>
      </c>
      <c r="S41" s="105">
        <f t="shared" si="11"/>
        <v>5.3738639999995712</v>
      </c>
      <c r="T41" s="20">
        <f t="shared" si="29"/>
        <v>6.9972659823719974E-2</v>
      </c>
      <c r="U41" s="20">
        <f t="shared" si="29"/>
        <v>0</v>
      </c>
      <c r="V41" s="101">
        <v>0.69903743703562948</v>
      </c>
      <c r="W41" s="1">
        <v>0.81359249363264008</v>
      </c>
      <c r="X41" s="1">
        <f>VLOOKUP($B41,Sheet6!$E$4:$H$15,3,FALSE)</f>
        <v>0.68238268288829185</v>
      </c>
      <c r="Y41" s="1">
        <f>VLOOKUP($B41,Sheet6!$E$4:$H$15,4,FALSE)</f>
        <v>9.7920193453824286E-2</v>
      </c>
      <c r="Z41" s="5">
        <f t="shared" si="12"/>
        <v>45638.639260629592</v>
      </c>
      <c r="AA41" s="5">
        <f t="shared" si="24"/>
        <v>379199.1520070468</v>
      </c>
      <c r="AB41" s="5">
        <f t="shared" si="13"/>
        <v>318044.88945097214</v>
      </c>
      <c r="AC41" s="58">
        <f t="shared" si="14"/>
        <v>0</v>
      </c>
      <c r="AD41" s="58">
        <f t="shared" si="15"/>
        <v>6130.1904183449014</v>
      </c>
      <c r="AE41" s="58">
        <f t="shared" si="16"/>
        <v>4.3721354122023248</v>
      </c>
      <c r="AF41" s="58">
        <f t="shared" si="17"/>
        <v>697244.04145801894</v>
      </c>
      <c r="AG41" s="70">
        <f t="shared" si="18"/>
        <v>5.6929230792088781E-2</v>
      </c>
      <c r="AH41" s="70">
        <f t="shared" si="19"/>
        <v>0</v>
      </c>
      <c r="AI41" s="70">
        <f t="shared" si="20"/>
        <v>5.6929230792088781E-2</v>
      </c>
      <c r="AJ41" s="70">
        <f t="shared" si="21"/>
        <v>9.2032649144458746E-4</v>
      </c>
      <c r="AK41" s="106">
        <f t="shared" si="22"/>
        <v>6.5638940545654205E-7</v>
      </c>
      <c r="AL41" s="19">
        <f t="shared" si="25"/>
        <v>755731.38581687608</v>
      </c>
      <c r="AM41" s="19">
        <f t="shared" si="23"/>
        <v>0</v>
      </c>
      <c r="AN41" s="19">
        <f t="shared" si="26"/>
        <v>1380611.3858283353</v>
      </c>
      <c r="AO41" s="72">
        <f t="shared" si="27"/>
        <v>0</v>
      </c>
      <c r="AP41" s="6">
        <f t="shared" si="28"/>
        <v>-4.8387096774193547E-2</v>
      </c>
    </row>
    <row r="42" spans="1:42" ht="15" customHeight="1" x14ac:dyDescent="0.25">
      <c r="A42" s="4">
        <v>43132</v>
      </c>
      <c r="B42" s="60">
        <f t="shared" si="2"/>
        <v>2</v>
      </c>
      <c r="C42">
        <v>5557701.1591170002</v>
      </c>
      <c r="D42">
        <v>0</v>
      </c>
      <c r="E42" s="94">
        <v>29.1</v>
      </c>
      <c r="F42">
        <v>0</v>
      </c>
      <c r="G42" s="97">
        <v>1.7999999999999972</v>
      </c>
      <c r="H42" s="103">
        <v>13.325783290302654</v>
      </c>
      <c r="I42">
        <v>3.9699999999999999E-2</v>
      </c>
      <c r="J42" s="9" t="s">
        <v>11</v>
      </c>
      <c r="K42" s="9" t="s">
        <v>11</v>
      </c>
      <c r="L42" s="7">
        <v>557266</v>
      </c>
      <c r="M42" s="7">
        <v>212425</v>
      </c>
      <c r="N42" s="21">
        <f t="shared" si="6"/>
        <v>-1.4000000000000057</v>
      </c>
      <c r="O42" s="21">
        <f t="shared" si="7"/>
        <v>0</v>
      </c>
      <c r="P42" s="93">
        <f t="shared" si="8"/>
        <v>-261004.7742400011</v>
      </c>
      <c r="Q42" s="8">
        <f t="shared" si="9"/>
        <v>0</v>
      </c>
      <c r="R42" s="8">
        <f t="shared" si="10"/>
        <v>7534.718506280682</v>
      </c>
      <c r="S42" s="105">
        <f t="shared" si="11"/>
        <v>69.860231999994198</v>
      </c>
      <c r="T42" s="20">
        <f t="shared" si="29"/>
        <v>-4.3357364142431458E-2</v>
      </c>
      <c r="U42" s="20">
        <f t="shared" si="29"/>
        <v>0</v>
      </c>
      <c r="V42" s="101">
        <v>0.69435576506174324</v>
      </c>
      <c r="W42" s="1">
        <v>0.76098049558349623</v>
      </c>
      <c r="X42" s="1">
        <f>VLOOKUP($B42,Sheet6!$E$4:$H$15,3,FALSE)</f>
        <v>0.85888239321641102</v>
      </c>
      <c r="Y42" s="1">
        <f>VLOOKUP($B42,Sheet6!$E$4:$H$15,4,FALSE)</f>
        <v>0.16787673792834962</v>
      </c>
      <c r="Z42" s="5">
        <f t="shared" si="12"/>
        <v>-43816.630083136726</v>
      </c>
      <c r="AA42" s="5">
        <f t="shared" si="24"/>
        <v>-198619.5424508146</v>
      </c>
      <c r="AB42" s="5">
        <f t="shared" si="13"/>
        <v>-198619.5424508146</v>
      </c>
      <c r="AC42" s="58">
        <f t="shared" si="14"/>
        <v>0</v>
      </c>
      <c r="AD42" s="58">
        <f t="shared" si="15"/>
        <v>5733.773822991614</v>
      </c>
      <c r="AE42" s="58">
        <f t="shared" si="16"/>
        <v>53.162273968933604</v>
      </c>
      <c r="AF42" s="58">
        <f t="shared" si="17"/>
        <v>-397239.08490162919</v>
      </c>
      <c r="AG42" s="70">
        <f t="shared" si="18"/>
        <v>-3.29941084523016E-2</v>
      </c>
      <c r="AH42" s="70">
        <f t="shared" si="19"/>
        <v>0</v>
      </c>
      <c r="AI42" s="70">
        <f t="shared" si="20"/>
        <v>-3.29941084523016E-2</v>
      </c>
      <c r="AJ42" s="70">
        <f t="shared" si="21"/>
        <v>9.5247805438682489E-4</v>
      </c>
      <c r="AK42" s="106">
        <f t="shared" si="22"/>
        <v>8.8311644023464107E-6</v>
      </c>
      <c r="AL42" s="19">
        <f t="shared" si="25"/>
        <v>-577818.69445786136</v>
      </c>
      <c r="AM42" s="19">
        <f t="shared" si="23"/>
        <v>0</v>
      </c>
      <c r="AN42" s="19">
        <f t="shared" si="26"/>
        <v>-1094483.1263596481</v>
      </c>
      <c r="AO42" s="72">
        <f t="shared" si="27"/>
        <v>0</v>
      </c>
      <c r="AP42" s="6">
        <f t="shared" si="28"/>
        <v>0</v>
      </c>
    </row>
    <row r="43" spans="1:42" ht="15" customHeight="1" x14ac:dyDescent="0.25">
      <c r="A43" s="4">
        <v>43160</v>
      </c>
      <c r="B43" s="60">
        <f t="shared" si="2"/>
        <v>3</v>
      </c>
      <c r="C43">
        <v>7165025.4965390004</v>
      </c>
      <c r="D43">
        <v>1.6451612903225808E-2</v>
      </c>
      <c r="E43" s="94">
        <v>32.799999999999997</v>
      </c>
      <c r="F43">
        <v>0</v>
      </c>
      <c r="G43" s="97">
        <v>4.3999999999999986</v>
      </c>
      <c r="H43" s="103">
        <v>13.325783290302654</v>
      </c>
      <c r="I43">
        <v>4.2199999999999994E-2</v>
      </c>
      <c r="J43" s="9" t="s">
        <v>11</v>
      </c>
      <c r="K43" s="9" t="s">
        <v>11</v>
      </c>
      <c r="L43" s="7">
        <v>1361482</v>
      </c>
      <c r="M43" s="7">
        <v>1020132</v>
      </c>
      <c r="N43" s="21">
        <f t="shared" si="6"/>
        <v>1</v>
      </c>
      <c r="O43" s="21">
        <f t="shared" si="7"/>
        <v>-0.14806451612903224</v>
      </c>
      <c r="P43" s="93">
        <f t="shared" si="8"/>
        <v>186431.98160000006</v>
      </c>
      <c r="Q43" s="8">
        <f t="shared" si="9"/>
        <v>961.90150037806427</v>
      </c>
      <c r="R43" s="8">
        <f t="shared" si="10"/>
        <v>7534.718506280682</v>
      </c>
      <c r="S43" s="105">
        <f t="shared" si="11"/>
        <v>-103.89470399999124</v>
      </c>
      <c r="T43" s="20">
        <f t="shared" si="29"/>
        <v>2.4610494028910055E-2</v>
      </c>
      <c r="U43" s="20">
        <f t="shared" si="29"/>
        <v>1.2697859524041E-4</v>
      </c>
      <c r="V43" s="101">
        <v>0.95573228780452846</v>
      </c>
      <c r="W43" s="1">
        <v>0.93847771163056404</v>
      </c>
      <c r="X43" s="1">
        <f>VLOOKUP($B43,Sheet6!$E$4:$H$15,3,FALSE)</f>
        <v>1.0186022015062937</v>
      </c>
      <c r="Y43" s="1">
        <f>VLOOKUP($B43,Sheet6!$E$4:$H$15,4,FALSE)</f>
        <v>0.73573420752714014</v>
      </c>
      <c r="Z43" s="5">
        <f t="shared" si="12"/>
        <v>137164.38624019042</v>
      </c>
      <c r="AA43" s="5">
        <f t="shared" si="24"/>
        <v>174962.25946671946</v>
      </c>
      <c r="AB43" s="5">
        <f t="shared" si="13"/>
        <v>174962.25946671946</v>
      </c>
      <c r="AC43" s="58">
        <f t="shared" si="14"/>
        <v>902.72311888881188</v>
      </c>
      <c r="AD43" s="58">
        <f t="shared" si="15"/>
        <v>7071.1653815547561</v>
      </c>
      <c r="AE43" s="58">
        <f t="shared" si="16"/>
        <v>-97.502864060446583</v>
      </c>
      <c r="AF43" s="58">
        <f t="shared" si="17"/>
        <v>350827.24205232773</v>
      </c>
      <c r="AG43" s="70">
        <f t="shared" si="18"/>
        <v>2.3096400118349167E-2</v>
      </c>
      <c r="AH43" s="70">
        <f t="shared" si="19"/>
        <v>1.1916658148728361E-4</v>
      </c>
      <c r="AI43" s="70">
        <f t="shared" si="20"/>
        <v>2.3215566699836449E-2</v>
      </c>
      <c r="AJ43" s="70">
        <f t="shared" si="21"/>
        <v>9.3344967910907381E-4</v>
      </c>
      <c r="AK43" s="106">
        <f t="shared" si="22"/>
        <v>-1.2871148142971026E-5</v>
      </c>
      <c r="AL43" s="19">
        <f t="shared" si="25"/>
        <v>373581.80191753409</v>
      </c>
      <c r="AM43" s="19">
        <f t="shared" si="23"/>
        <v>902.72311888881188</v>
      </c>
      <c r="AN43" s="19">
        <f t="shared" si="26"/>
        <v>748066.32695395686</v>
      </c>
      <c r="AO43" s="72">
        <f t="shared" si="27"/>
        <v>1.6451612903225808E-2</v>
      </c>
      <c r="AP43" s="6">
        <f t="shared" si="28"/>
        <v>0</v>
      </c>
    </row>
    <row r="44" spans="1:42" ht="15" customHeight="1" x14ac:dyDescent="0.25">
      <c r="A44" s="4">
        <v>43191</v>
      </c>
      <c r="B44" s="60">
        <f t="shared" si="2"/>
        <v>4</v>
      </c>
      <c r="C44">
        <v>8458510.5467009991</v>
      </c>
      <c r="D44">
        <v>1.7000000000000001E-2</v>
      </c>
      <c r="E44" s="94">
        <v>38.1</v>
      </c>
      <c r="F44">
        <v>0</v>
      </c>
      <c r="G44" s="97">
        <v>1.7000000000000028</v>
      </c>
      <c r="H44" s="103">
        <v>13.430335958119013</v>
      </c>
      <c r="I44">
        <v>3.6499999999999998E-2</v>
      </c>
      <c r="J44" s="9" t="s">
        <v>11</v>
      </c>
      <c r="K44" s="9" t="s">
        <v>11</v>
      </c>
      <c r="L44" s="7">
        <v>1744973</v>
      </c>
      <c r="M44" s="7">
        <v>1647770</v>
      </c>
      <c r="N44" s="21">
        <f t="shared" si="6"/>
        <v>-2.4999999999999929</v>
      </c>
      <c r="O44" s="21">
        <f t="shared" si="7"/>
        <v>-0.28633333333333333</v>
      </c>
      <c r="P44" s="93">
        <f t="shared" si="8"/>
        <v>-466079.95399999869</v>
      </c>
      <c r="Q44" s="8">
        <f t="shared" si="9"/>
        <v>1860.1652181239999</v>
      </c>
      <c r="R44" s="8">
        <f t="shared" si="10"/>
        <v>7344.5792153298389</v>
      </c>
      <c r="S44" s="105">
        <f t="shared" si="11"/>
        <v>-11.643371999998976</v>
      </c>
      <c r="T44" s="20">
        <f t="shared" si="29"/>
        <v>-5.537360514183156E-2</v>
      </c>
      <c r="U44" s="20">
        <f t="shared" si="29"/>
        <v>2.2100082486484204E-4</v>
      </c>
      <c r="V44" s="101">
        <v>1.1520610232321131</v>
      </c>
      <c r="W44" s="1">
        <v>1.063084944923322</v>
      </c>
      <c r="X44" s="1">
        <f>VLOOKUP($B44,Sheet6!$E$4:$H$15,3,FALSE)</f>
        <v>1.152219939958919</v>
      </c>
      <c r="Y44" s="1">
        <f>VLOOKUP($B44,Sheet6!$E$4:$H$15,4,FALSE)</f>
        <v>1.5132048869518739</v>
      </c>
      <c r="Z44" s="5">
        <f t="shared" si="12"/>
        <v>-705274.46410310257</v>
      </c>
      <c r="AA44" s="5">
        <f t="shared" si="24"/>
        <v>-495482.58222795301</v>
      </c>
      <c r="AB44" s="5">
        <f t="shared" si="13"/>
        <v>-495482.58222795301</v>
      </c>
      <c r="AC44" s="58">
        <f t="shared" si="14"/>
        <v>1977.5136384576317</v>
      </c>
      <c r="AD44" s="58">
        <f t="shared" si="15"/>
        <v>7807.9115906138968</v>
      </c>
      <c r="AE44" s="58">
        <f t="shared" si="16"/>
        <v>-12.37789348134066</v>
      </c>
      <c r="AF44" s="58">
        <f t="shared" si="17"/>
        <v>-988987.65081744839</v>
      </c>
      <c r="AG44" s="70">
        <f t="shared" si="18"/>
        <v>-5.8866845972409779E-2</v>
      </c>
      <c r="AH44" s="70">
        <f t="shared" si="19"/>
        <v>2.3494264972944933E-4</v>
      </c>
      <c r="AI44" s="70">
        <f t="shared" si="20"/>
        <v>-5.8631903322680326E-2</v>
      </c>
      <c r="AJ44" s="70">
        <f t="shared" si="21"/>
        <v>9.2763529023388359E-4</v>
      </c>
      <c r="AK44" s="106">
        <f t="shared" si="22"/>
        <v>-1.4705815606122602E-6</v>
      </c>
      <c r="AL44" s="19">
        <f t="shared" si="25"/>
        <v>-670444.84169467248</v>
      </c>
      <c r="AM44" s="19">
        <f t="shared" si="23"/>
        <v>1074.7905195688199</v>
      </c>
      <c r="AN44" s="19">
        <f t="shared" si="26"/>
        <v>-1339814.8928697761</v>
      </c>
      <c r="AO44" s="72">
        <f t="shared" si="27"/>
        <v>5.483870967741937E-4</v>
      </c>
      <c r="AP44" s="6">
        <f t="shared" si="28"/>
        <v>0</v>
      </c>
    </row>
    <row r="45" spans="1:42" ht="15" customHeight="1" x14ac:dyDescent="0.25">
      <c r="A45" s="4">
        <v>43221</v>
      </c>
      <c r="B45" s="60">
        <f t="shared" si="2"/>
        <v>5</v>
      </c>
      <c r="C45">
        <v>9977428.9123050012</v>
      </c>
      <c r="D45">
        <v>8.0645161290322578E-3</v>
      </c>
      <c r="E45" s="94">
        <v>42.3</v>
      </c>
      <c r="F45">
        <v>0</v>
      </c>
      <c r="G45" s="97">
        <v>1.3999999999999986</v>
      </c>
      <c r="H45" s="103">
        <v>13.430335958119013</v>
      </c>
      <c r="I45">
        <v>4.0099999999999997E-2</v>
      </c>
      <c r="J45" s="9" t="s">
        <v>11</v>
      </c>
      <c r="K45" s="9" t="s">
        <v>11</v>
      </c>
      <c r="L45" s="7">
        <v>2041799</v>
      </c>
      <c r="M45" s="7">
        <v>2329526</v>
      </c>
      <c r="N45" s="21">
        <f t="shared" si="6"/>
        <v>1.4999999999999929</v>
      </c>
      <c r="O45" s="21">
        <f t="shared" si="7"/>
        <v>-1.9596774193548387</v>
      </c>
      <c r="P45" s="93">
        <f t="shared" si="8"/>
        <v>279647.97239999869</v>
      </c>
      <c r="Q45" s="8">
        <f t="shared" si="9"/>
        <v>12731.049269709676</v>
      </c>
      <c r="R45" s="8">
        <f t="shared" si="10"/>
        <v>7344.5792153298389</v>
      </c>
      <c r="S45" s="105">
        <f t="shared" si="11"/>
        <v>-153.15512399998713</v>
      </c>
      <c r="T45" s="20">
        <f t="shared" si="29"/>
        <v>2.9543982468927775E-2</v>
      </c>
      <c r="U45" s="20">
        <f t="shared" si="29"/>
        <v>1.3449977598884969E-3</v>
      </c>
      <c r="V45" s="101">
        <v>1.4421604407088038</v>
      </c>
      <c r="W45" s="1">
        <v>1.2213381976314479</v>
      </c>
      <c r="X45" s="1">
        <f>VLOOKUP($B45,Sheet6!$E$4:$H$15,3,FALSE)</f>
        <v>1.1851582661821245</v>
      </c>
      <c r="Y45" s="1">
        <f>VLOOKUP($B45,Sheet6!$E$4:$H$15,4,FALSE)</f>
        <v>2.2029768560188674</v>
      </c>
      <c r="Z45" s="5">
        <f t="shared" si="12"/>
        <v>616058.01102980017</v>
      </c>
      <c r="AA45" s="5">
        <f t="shared" si="24"/>
        <v>341544.75058230327</v>
      </c>
      <c r="AB45" s="5">
        <f t="shared" si="13"/>
        <v>331427.10611092905</v>
      </c>
      <c r="AC45" s="58">
        <f t="shared" si="14"/>
        <v>15548.916769024378</v>
      </c>
      <c r="AD45" s="58">
        <f t="shared" si="15"/>
        <v>8970.2151412123403</v>
      </c>
      <c r="AE45" s="58">
        <f t="shared" si="16"/>
        <v>-187.0542031041652</v>
      </c>
      <c r="AF45" s="58">
        <f t="shared" si="17"/>
        <v>688520.77346225665</v>
      </c>
      <c r="AG45" s="70">
        <f t="shared" si="18"/>
        <v>3.6083194299455341E-2</v>
      </c>
      <c r="AH45" s="70">
        <f t="shared" si="19"/>
        <v>1.6426971398805516E-3</v>
      </c>
      <c r="AI45" s="70">
        <f t="shared" si="20"/>
        <v>3.7725891439335892E-2</v>
      </c>
      <c r="AJ45" s="70">
        <f t="shared" si="21"/>
        <v>9.4767674015321806E-4</v>
      </c>
      <c r="AK45" s="106">
        <f t="shared" si="22"/>
        <v>-1.9761724177080921E-5</v>
      </c>
      <c r="AL45" s="19">
        <f t="shared" si="25"/>
        <v>837027.33281025628</v>
      </c>
      <c r="AM45" s="19">
        <f t="shared" si="23"/>
        <v>13571.403130566745</v>
      </c>
      <c r="AN45" s="19">
        <f t="shared" si="26"/>
        <v>1677508.4242797052</v>
      </c>
      <c r="AO45" s="72">
        <f t="shared" si="27"/>
        <v>-8.9354838709677434E-3</v>
      </c>
      <c r="AP45" s="6">
        <f t="shared" si="28"/>
        <v>0</v>
      </c>
    </row>
    <row r="46" spans="1:42" ht="15" customHeight="1" x14ac:dyDescent="0.25">
      <c r="A46" s="4">
        <v>43252</v>
      </c>
      <c r="B46" s="60">
        <f t="shared" si="2"/>
        <v>6</v>
      </c>
      <c r="C46">
        <v>9339815.3093190007</v>
      </c>
      <c r="D46">
        <v>9.5333333333333332</v>
      </c>
      <c r="E46" s="94">
        <v>45</v>
      </c>
      <c r="F46">
        <v>2.5333333333333333E-2</v>
      </c>
      <c r="G46" s="97">
        <v>-4.2999999999999972</v>
      </c>
      <c r="H46" s="103">
        <v>13.430335958119013</v>
      </c>
      <c r="I46">
        <v>4.5100000000000001E-2</v>
      </c>
      <c r="J46" s="9" t="s">
        <v>11</v>
      </c>
      <c r="K46" s="9" t="s">
        <v>11</v>
      </c>
      <c r="L46" s="7">
        <v>2107493</v>
      </c>
      <c r="M46" s="7">
        <v>2452467</v>
      </c>
      <c r="N46" s="21">
        <f t="shared" si="6"/>
        <v>2.3000000000000043</v>
      </c>
      <c r="O46" s="21">
        <f t="shared" si="7"/>
        <v>8.3333333333333339</v>
      </c>
      <c r="P46" s="93">
        <f t="shared" si="8"/>
        <v>428793.55768000078</v>
      </c>
      <c r="Q46" s="8">
        <f t="shared" si="9"/>
        <v>-54137.520899999996</v>
      </c>
      <c r="R46" s="8">
        <f t="shared" si="10"/>
        <v>7344.5792153298389</v>
      </c>
      <c r="S46" s="105">
        <f t="shared" si="11"/>
        <v>-77.025383999993551</v>
      </c>
      <c r="T46" s="20">
        <f t="shared" si="29"/>
        <v>4.7893135327578946E-2</v>
      </c>
      <c r="U46" s="20">
        <f t="shared" si="29"/>
        <v>-6.0467690531355762E-3</v>
      </c>
      <c r="V46" s="101">
        <v>1.3626137261133346</v>
      </c>
      <c r="W46" s="1">
        <v>1.1785905166749064</v>
      </c>
      <c r="X46" s="1">
        <f>VLOOKUP($B46,Sheet6!$E$4:$H$15,3,FALSE)</f>
        <v>1.1770790540896401</v>
      </c>
      <c r="Y46" s="1">
        <f>VLOOKUP($B46,Sheet6!$E$4:$H$15,4,FALSE)</f>
        <v>2.2674598252005316</v>
      </c>
      <c r="Z46" s="5">
        <f t="shared" si="12"/>
        <v>972272.1653442086</v>
      </c>
      <c r="AA46" s="5">
        <f t="shared" si="24"/>
        <v>505372.02069294342</v>
      </c>
      <c r="AB46" s="5">
        <f t="shared" si="13"/>
        <v>504723.91527370684</v>
      </c>
      <c r="AC46" s="58">
        <f t="shared" si="14"/>
        <v>-63805.968729029541</v>
      </c>
      <c r="AD46" s="58">
        <f t="shared" si="15"/>
        <v>8656.2514121553741</v>
      </c>
      <c r="AE46" s="58">
        <f t="shared" si="16"/>
        <v>-90.781387125635476</v>
      </c>
      <c r="AF46" s="58">
        <f t="shared" si="17"/>
        <v>946289.96723762073</v>
      </c>
      <c r="AG46" s="70">
        <f t="shared" si="18"/>
        <v>5.6446395110912484E-2</v>
      </c>
      <c r="AH46" s="70">
        <f t="shared" si="19"/>
        <v>-7.1266646625488929E-3</v>
      </c>
      <c r="AI46" s="70">
        <f t="shared" si="20"/>
        <v>4.9319730448363588E-2</v>
      </c>
      <c r="AJ46" s="70">
        <f t="shared" si="21"/>
        <v>9.6684059936668146E-4</v>
      </c>
      <c r="AK46" s="106">
        <f t="shared" si="22"/>
        <v>-1.0139623557679625E-5</v>
      </c>
      <c r="AL46" s="19">
        <f t="shared" si="25"/>
        <v>163827.27011064015</v>
      </c>
      <c r="AM46" s="19">
        <f t="shared" si="23"/>
        <v>-79354.885498053918</v>
      </c>
      <c r="AN46" s="19">
        <f t="shared" si="26"/>
        <v>257769.19377536408</v>
      </c>
      <c r="AO46" s="72">
        <f t="shared" si="27"/>
        <v>9.5252688172043012</v>
      </c>
      <c r="AP46" s="6">
        <f t="shared" si="28"/>
        <v>2.5333333333333333E-2</v>
      </c>
    </row>
    <row r="47" spans="1:42" ht="15" customHeight="1" x14ac:dyDescent="0.25">
      <c r="A47" s="4">
        <v>43282</v>
      </c>
      <c r="B47" s="60">
        <f t="shared" si="2"/>
        <v>7</v>
      </c>
      <c r="C47">
        <v>8407109.473015001</v>
      </c>
      <c r="D47">
        <v>1.1935483870967742</v>
      </c>
      <c r="E47" s="94">
        <v>41.6</v>
      </c>
      <c r="F47">
        <v>1.064516129032258</v>
      </c>
      <c r="G47" s="97">
        <v>-4.4000000000000021</v>
      </c>
      <c r="H47" s="103">
        <v>13.430335958119013</v>
      </c>
      <c r="I47">
        <v>5.2499999999999998E-2</v>
      </c>
      <c r="J47" s="9" t="s">
        <v>11</v>
      </c>
      <c r="K47" s="9" t="s">
        <v>11</v>
      </c>
      <c r="L47" s="7">
        <v>1851490</v>
      </c>
      <c r="M47" s="7">
        <v>2469287</v>
      </c>
      <c r="N47" s="21">
        <f t="shared" si="6"/>
        <v>-1.6999999999999993</v>
      </c>
      <c r="O47" s="21">
        <f t="shared" si="7"/>
        <v>-1.6451612903225807</v>
      </c>
      <c r="P47" s="93">
        <f t="shared" si="8"/>
        <v>-316934.36871999979</v>
      </c>
      <c r="Q47" s="8">
        <f t="shared" si="9"/>
        <v>10687.79444864516</v>
      </c>
      <c r="R47" s="8">
        <f t="shared" si="10"/>
        <v>7344.5792153298389</v>
      </c>
      <c r="S47" s="105">
        <f t="shared" si="11"/>
        <v>-231.97179599998049</v>
      </c>
      <c r="T47" s="20">
        <f t="shared" si="29"/>
        <v>-4.1232042260729754E-2</v>
      </c>
      <c r="U47" s="20">
        <f t="shared" si="29"/>
        <v>1.390444318678025E-3</v>
      </c>
      <c r="V47" s="101">
        <v>1.0486367082270924</v>
      </c>
      <c r="W47" s="1">
        <v>1.0703031630514173</v>
      </c>
      <c r="X47" s="1">
        <f>VLOOKUP($B47,Sheet6!$E$4:$H$15,3,FALSE)</f>
        <v>1.0515405277294989</v>
      </c>
      <c r="Y47" s="1">
        <f>VLOOKUP($B47,Sheet6!$E$4:$H$15,4,FALSE)</f>
        <v>1.7540043667698575</v>
      </c>
      <c r="Z47" s="5">
        <f t="shared" si="12"/>
        <v>-555904.26671432774</v>
      </c>
      <c r="AA47" s="5">
        <f t="shared" si="24"/>
        <v>-339215.85732071992</v>
      </c>
      <c r="AB47" s="5">
        <f t="shared" si="13"/>
        <v>-333269.33333944419</v>
      </c>
      <c r="AC47" s="58">
        <f t="shared" si="14"/>
        <v>11439.180204428292</v>
      </c>
      <c r="AD47" s="58">
        <f t="shared" si="15"/>
        <v>7860.9263654492224</v>
      </c>
      <c r="AE47" s="58">
        <f t="shared" si="16"/>
        <v>-248.28014699749721</v>
      </c>
      <c r="AF47" s="58">
        <f t="shared" si="17"/>
        <v>-661046.01045573584</v>
      </c>
      <c r="AG47" s="70">
        <f t="shared" si="18"/>
        <v>-4.4130785250728763E-2</v>
      </c>
      <c r="AH47" s="70">
        <f t="shared" si="19"/>
        <v>1.4881969523279628E-3</v>
      </c>
      <c r="AI47" s="70">
        <f t="shared" si="20"/>
        <v>-4.2642588298400799E-2</v>
      </c>
      <c r="AJ47" s="70">
        <f t="shared" si="21"/>
        <v>1.0226787628546442E-3</v>
      </c>
      <c r="AK47" s="106">
        <f t="shared" si="22"/>
        <v>-3.2300370435827079E-5</v>
      </c>
      <c r="AL47" s="19">
        <f t="shared" si="25"/>
        <v>-844587.87801366334</v>
      </c>
      <c r="AM47" s="19">
        <f t="shared" si="23"/>
        <v>75245.148933457836</v>
      </c>
      <c r="AN47" s="19">
        <f t="shared" si="26"/>
        <v>-1607335.9776933566</v>
      </c>
      <c r="AO47" s="72">
        <f t="shared" si="27"/>
        <v>-8.3397849462365592</v>
      </c>
      <c r="AP47" s="6">
        <f t="shared" si="28"/>
        <v>1.0391827956989246</v>
      </c>
    </row>
    <row r="48" spans="1:42" ht="15" customHeight="1" x14ac:dyDescent="0.25">
      <c r="A48" s="4">
        <v>43313</v>
      </c>
      <c r="B48" s="60">
        <f t="shared" si="2"/>
        <v>8</v>
      </c>
      <c r="C48">
        <v>8225270.7436009999</v>
      </c>
      <c r="D48">
        <v>4.32258064516129</v>
      </c>
      <c r="E48" s="94">
        <v>33.299999999999997</v>
      </c>
      <c r="F48">
        <v>7.161290322580645</v>
      </c>
      <c r="G48" s="97">
        <v>-0.5</v>
      </c>
      <c r="H48" s="103">
        <v>13.430335958119013</v>
      </c>
      <c r="I48">
        <v>4.3299999999999998E-2</v>
      </c>
      <c r="J48" s="9" t="s">
        <v>11</v>
      </c>
      <c r="K48" s="9" t="s">
        <v>11</v>
      </c>
      <c r="L48" s="7">
        <v>1555717</v>
      </c>
      <c r="M48" s="7">
        <v>1954698</v>
      </c>
      <c r="N48" s="21">
        <f t="shared" si="6"/>
        <v>0</v>
      </c>
      <c r="O48" s="21">
        <f t="shared" si="7"/>
        <v>3.161290322580645</v>
      </c>
      <c r="P48" s="93">
        <f t="shared" si="8"/>
        <v>0</v>
      </c>
      <c r="Q48" s="8">
        <f t="shared" si="9"/>
        <v>-20537.330509161286</v>
      </c>
      <c r="R48" s="8">
        <f t="shared" si="10"/>
        <v>7344.5792153298389</v>
      </c>
      <c r="S48" s="105">
        <f t="shared" si="11"/>
        <v>-80.60795999999317</v>
      </c>
      <c r="T48" s="20">
        <f t="shared" si="29"/>
        <v>0</v>
      </c>
      <c r="U48" s="20">
        <f t="shared" si="29"/>
        <v>-2.8248702949567389E-3</v>
      </c>
      <c r="V48" s="101">
        <v>0.88156770605653045</v>
      </c>
      <c r="W48" s="1">
        <v>1.0092780431497046</v>
      </c>
      <c r="X48" s="1">
        <f>VLOOKUP($B48,Sheet6!$E$4:$H$15,3,FALSE)</f>
        <v>1.049676094169695</v>
      </c>
      <c r="Y48" s="1">
        <f>VLOOKUP($B48,Sheet6!$E$4:$H$15,4,FALSE)</f>
        <v>1.3311776044939942</v>
      </c>
      <c r="Z48" s="5">
        <f t="shared" si="12"/>
        <v>0</v>
      </c>
      <c r="AA48" s="5">
        <f t="shared" si="24"/>
        <v>0</v>
      </c>
      <c r="AB48" s="5">
        <f t="shared" si="13"/>
        <v>0</v>
      </c>
      <c r="AC48" s="58">
        <f t="shared" si="14"/>
        <v>-20727.876747805029</v>
      </c>
      <c r="AD48" s="58">
        <f t="shared" si="15"/>
        <v>7412.7225382060924</v>
      </c>
      <c r="AE48" s="58">
        <f t="shared" si="16"/>
        <v>-81.355844131082762</v>
      </c>
      <c r="AF48" s="58">
        <f t="shared" si="17"/>
        <v>-20727.876747805029</v>
      </c>
      <c r="AG48" s="70">
        <f t="shared" si="18"/>
        <v>0</v>
      </c>
      <c r="AH48" s="70">
        <f t="shared" si="19"/>
        <v>-2.8510795634456663E-3</v>
      </c>
      <c r="AI48" s="70">
        <f t="shared" si="20"/>
        <v>-2.8510795634456663E-3</v>
      </c>
      <c r="AJ48" s="70">
        <f t="shared" si="21"/>
        <v>1.0196057220578795E-3</v>
      </c>
      <c r="AK48" s="106">
        <f t="shared" si="22"/>
        <v>-1.1190339820674763E-5</v>
      </c>
      <c r="AL48" s="19">
        <f t="shared" si="25"/>
        <v>339215.85732071992</v>
      </c>
      <c r="AM48" s="19">
        <f t="shared" si="23"/>
        <v>-32167.056952233321</v>
      </c>
      <c r="AN48" s="19">
        <f t="shared" si="26"/>
        <v>640318.1337079308</v>
      </c>
      <c r="AO48" s="72">
        <f t="shared" si="27"/>
        <v>3.129032258064516</v>
      </c>
      <c r="AP48" s="6">
        <f t="shared" si="28"/>
        <v>6.096774193548387</v>
      </c>
    </row>
    <row r="49" spans="1:42" ht="15" customHeight="1" x14ac:dyDescent="0.25">
      <c r="A49" s="4">
        <v>43344</v>
      </c>
      <c r="B49" s="60">
        <f t="shared" si="2"/>
        <v>9</v>
      </c>
      <c r="C49">
        <v>8312243.6054480001</v>
      </c>
      <c r="D49">
        <v>3.1</v>
      </c>
      <c r="E49" s="94">
        <v>32.799999999999997</v>
      </c>
      <c r="F49">
        <v>1.2</v>
      </c>
      <c r="G49" s="97">
        <v>1.6999999999999993</v>
      </c>
      <c r="H49" s="103">
        <v>13.430335958119013</v>
      </c>
      <c r="I49">
        <v>4.8799999999999996E-2</v>
      </c>
      <c r="J49" s="9" t="s">
        <v>11</v>
      </c>
      <c r="K49" s="2"/>
      <c r="L49" s="7">
        <v>1511335</v>
      </c>
      <c r="M49" s="7">
        <v>1544568</v>
      </c>
      <c r="N49" s="21">
        <f t="shared" si="6"/>
        <v>0.89999999999999503</v>
      </c>
      <c r="O49" s="21">
        <f t="shared" si="7"/>
        <v>2.2000000000000002</v>
      </c>
      <c r="P49" s="93">
        <f t="shared" si="8"/>
        <v>167788.78343999907</v>
      </c>
      <c r="Q49" s="8">
        <f t="shared" si="9"/>
        <v>-14292.305517599998</v>
      </c>
      <c r="R49" s="8">
        <f t="shared" si="10"/>
        <v>7344.5792153298389</v>
      </c>
      <c r="S49" s="105">
        <f t="shared" si="11"/>
        <v>153.15512399998715</v>
      </c>
      <c r="T49" s="20">
        <f t="shared" ref="T49:U64" si="30">P49/$C37</f>
        <v>2.361913342796839E-2</v>
      </c>
      <c r="U49" s="20">
        <f t="shared" si="30"/>
        <v>-2.0118858012591659E-3</v>
      </c>
      <c r="V49" s="101">
        <v>0.87635315590168161</v>
      </c>
      <c r="W49" s="1">
        <v>0.98813731931533089</v>
      </c>
      <c r="X49" s="1">
        <f>VLOOKUP($B49,Sheet6!$E$4:$H$15,3,FALSE)</f>
        <v>1.0471901827566226</v>
      </c>
      <c r="Y49" s="1">
        <f>VLOOKUP($B49,Sheet6!$E$4:$H$15,4,FALSE)</f>
        <v>1.1094659414335433</v>
      </c>
      <c r="Z49" s="5">
        <f t="shared" si="12"/>
        <v>186155.94058124747</v>
      </c>
      <c r="AA49" s="5">
        <f t="shared" si="24"/>
        <v>165798.35867958126</v>
      </c>
      <c r="AB49" s="5">
        <f t="shared" si="13"/>
        <v>165798.35867958126</v>
      </c>
      <c r="AC49" s="58">
        <f t="shared" si="14"/>
        <v>-14122.760460996975</v>
      </c>
      <c r="AD49" s="58">
        <f t="shared" si="15"/>
        <v>7257.4528173351237</v>
      </c>
      <c r="AE49" s="58">
        <f t="shared" si="16"/>
        <v>151.3382936687544</v>
      </c>
      <c r="AF49" s="58">
        <f t="shared" si="17"/>
        <v>317473.95689816552</v>
      </c>
      <c r="AG49" s="70">
        <f t="shared" si="18"/>
        <v>2.3338947190063807E-2</v>
      </c>
      <c r="AH49" s="70">
        <f t="shared" si="19"/>
        <v>-1.9880194424248088E-3</v>
      </c>
      <c r="AI49" s="70">
        <f t="shared" si="20"/>
        <v>2.1350927747638998E-2</v>
      </c>
      <c r="AJ49" s="70">
        <f t="shared" si="21"/>
        <v>1.0216102824365549E-3</v>
      </c>
      <c r="AK49" s="106">
        <f t="shared" si="22"/>
        <v>2.1303446378473809E-5</v>
      </c>
      <c r="AL49" s="19">
        <f t="shared" si="25"/>
        <v>165798.35867958126</v>
      </c>
      <c r="AM49" s="19">
        <f t="shared" si="23"/>
        <v>6605.1162868080537</v>
      </c>
      <c r="AN49" s="19">
        <f t="shared" si="26"/>
        <v>338201.83364597056</v>
      </c>
      <c r="AO49" s="72">
        <f t="shared" si="27"/>
        <v>-1.2225806451612899</v>
      </c>
      <c r="AP49" s="6">
        <f t="shared" si="28"/>
        <v>-5.9612903225806448</v>
      </c>
    </row>
    <row r="50" spans="1:42" ht="15" customHeight="1" x14ac:dyDescent="0.25">
      <c r="A50" s="4">
        <v>43374</v>
      </c>
      <c r="B50" s="60">
        <f t="shared" si="2"/>
        <v>10</v>
      </c>
      <c r="C50">
        <v>8999119.4800179992</v>
      </c>
      <c r="D50">
        <v>2.3225806451612905</v>
      </c>
      <c r="E50" s="94">
        <v>34.200000000000003</v>
      </c>
      <c r="F50">
        <v>0</v>
      </c>
      <c r="G50" s="97">
        <v>0.5</v>
      </c>
      <c r="H50" s="103">
        <v>13.430335958119013</v>
      </c>
      <c r="I50">
        <v>5.5599999999999997E-2</v>
      </c>
      <c r="J50" s="9" t="s">
        <v>11</v>
      </c>
      <c r="K50" s="2"/>
      <c r="L50" s="7">
        <v>1394497</v>
      </c>
      <c r="M50" s="7">
        <v>1245765</v>
      </c>
      <c r="N50" s="21">
        <f t="shared" si="6"/>
        <v>0.60000000000000142</v>
      </c>
      <c r="O50" s="21">
        <f t="shared" si="7"/>
        <v>2.2000000000000002</v>
      </c>
      <c r="P50" s="93">
        <f t="shared" si="8"/>
        <v>111859.18896000026</v>
      </c>
      <c r="Q50" s="8">
        <f t="shared" si="9"/>
        <v>-14292.3055176</v>
      </c>
      <c r="R50" s="8">
        <f t="shared" si="10"/>
        <v>7344.5792153298389</v>
      </c>
      <c r="S50" s="105">
        <f t="shared" si="11"/>
        <v>-183.60701999998457</v>
      </c>
      <c r="T50" s="20">
        <f t="shared" si="30"/>
        <v>1.6104091413863861E-2</v>
      </c>
      <c r="U50" s="20">
        <f t="shared" si="30"/>
        <v>-2.0576279580625766E-3</v>
      </c>
      <c r="V50" s="101">
        <v>0.97691325630951342</v>
      </c>
      <c r="W50" s="1">
        <v>1.0559220984115503</v>
      </c>
      <c r="X50" s="1">
        <f>VLOOKUP($B50,Sheet6!$E$4:$H$15,3,FALSE)</f>
        <v>1.0341391478379942</v>
      </c>
      <c r="Y50" s="1">
        <f>VLOOKUP($B50,Sheet6!$E$4:$H$15,4,FALSE)</f>
        <v>0.96754467750437401</v>
      </c>
      <c r="Z50" s="5">
        <f t="shared" si="12"/>
        <v>108228.76290820428</v>
      </c>
      <c r="AA50" s="5">
        <f t="shared" si="24"/>
        <v>118114.58953325759</v>
      </c>
      <c r="AB50" s="5">
        <f t="shared" si="13"/>
        <v>115677.96634894384</v>
      </c>
      <c r="AC50" s="58">
        <f t="shared" si="14"/>
        <v>-15091.56123328317</v>
      </c>
      <c r="AD50" s="58">
        <f t="shared" si="15"/>
        <v>7755.3034970009412</v>
      </c>
      <c r="AE50" s="58">
        <f t="shared" si="16"/>
        <v>-193.87470984147518</v>
      </c>
      <c r="AF50" s="58">
        <f t="shared" si="17"/>
        <v>218700.99464891825</v>
      </c>
      <c r="AG50" s="70">
        <f t="shared" si="18"/>
        <v>1.7004665998738559E-2</v>
      </c>
      <c r="AH50" s="70">
        <f t="shared" si="19"/>
        <v>-2.1726948312277092E-3</v>
      </c>
      <c r="AI50" s="70">
        <f t="shared" si="20"/>
        <v>1.483197116751085E-2</v>
      </c>
      <c r="AJ50" s="70">
        <f t="shared" si="21"/>
        <v>1.116511907686202E-3</v>
      </c>
      <c r="AK50" s="106">
        <f t="shared" si="22"/>
        <v>-2.7911663575890106E-5</v>
      </c>
      <c r="AL50" s="19">
        <f t="shared" si="25"/>
        <v>-47683.76914632367</v>
      </c>
      <c r="AM50" s="19">
        <f t="shared" ref="AM50:AM74" si="31">AC50-AC49</f>
        <v>-968.80077228619484</v>
      </c>
      <c r="AN50" s="19">
        <f t="shared" si="26"/>
        <v>-98772.96224924727</v>
      </c>
      <c r="AO50" s="72">
        <f t="shared" si="27"/>
        <v>-0.77741935483870961</v>
      </c>
      <c r="AP50" s="6">
        <f t="shared" si="28"/>
        <v>-1.2</v>
      </c>
    </row>
    <row r="51" spans="1:42" x14ac:dyDescent="0.25">
      <c r="A51" s="4">
        <v>43405</v>
      </c>
      <c r="B51" s="60">
        <f t="shared" si="2"/>
        <v>11</v>
      </c>
      <c r="C51">
        <v>8629290.7224059999</v>
      </c>
      <c r="D51">
        <v>0</v>
      </c>
      <c r="E51" s="94">
        <v>38.700000000000003</v>
      </c>
      <c r="F51">
        <v>1.3333333333333333</v>
      </c>
      <c r="G51" s="97">
        <v>-1.1000000000000014</v>
      </c>
      <c r="H51" s="103">
        <v>13.430335958119013</v>
      </c>
      <c r="I51">
        <v>5.2400000000000002E-2</v>
      </c>
      <c r="J51" s="9" t="s">
        <v>11</v>
      </c>
      <c r="K51" s="2"/>
      <c r="L51" s="7">
        <v>944779</v>
      </c>
      <c r="M51" s="7">
        <v>743821</v>
      </c>
      <c r="N51" s="21">
        <f t="shared" si="6"/>
        <v>-0.19999999999999929</v>
      </c>
      <c r="O51" s="21">
        <f t="shared" si="7"/>
        <v>0</v>
      </c>
      <c r="P51" s="93">
        <f t="shared" si="8"/>
        <v>-37286.396319999854</v>
      </c>
      <c r="Q51" s="8">
        <f t="shared" si="9"/>
        <v>0</v>
      </c>
      <c r="R51" s="8">
        <f t="shared" si="10"/>
        <v>7344.5792153298389</v>
      </c>
      <c r="S51" s="105">
        <f t="shared" si="11"/>
        <v>-171.9636479999856</v>
      </c>
      <c r="T51" s="20">
        <f t="shared" si="30"/>
        <v>-5.6397494706547568E-3</v>
      </c>
      <c r="U51" s="20">
        <f t="shared" si="30"/>
        <v>0</v>
      </c>
      <c r="V51" s="101">
        <v>1.0664567960110445</v>
      </c>
      <c r="W51" s="1">
        <v>0.9822603853531271</v>
      </c>
      <c r="X51" s="1">
        <f>VLOOKUP($B51,Sheet6!$E$4:$H$15,3,FALSE)</f>
        <v>0.94464633696739853</v>
      </c>
      <c r="Y51" s="1">
        <f>VLOOKUP($B51,Sheet6!$E$4:$H$15,4,FALSE)</f>
        <v>0.49928337763309399</v>
      </c>
      <c r="Z51" s="5">
        <f t="shared" si="12"/>
        <v>-18616.477894415693</v>
      </c>
      <c r="AA51" s="5">
        <f t="shared" si="24"/>
        <v>-36624.950017712479</v>
      </c>
      <c r="AB51" s="5">
        <f t="shared" si="13"/>
        <v>-35222.457702402549</v>
      </c>
      <c r="AC51" s="58">
        <f t="shared" si="14"/>
        <v>0</v>
      </c>
      <c r="AD51" s="58">
        <f t="shared" si="15"/>
        <v>7214.2892103064551</v>
      </c>
      <c r="AE51" s="58">
        <f t="shared" si="16"/>
        <v>-168.91307915119535</v>
      </c>
      <c r="AF51" s="58">
        <f t="shared" si="17"/>
        <v>-71847.407720115036</v>
      </c>
      <c r="AG51" s="70">
        <f t="shared" si="18"/>
        <v>-5.5397024883404363E-3</v>
      </c>
      <c r="AH51" s="70">
        <f t="shared" si="19"/>
        <v>0</v>
      </c>
      <c r="AI51" s="70">
        <f t="shared" si="20"/>
        <v>-5.5397024883404363E-3</v>
      </c>
      <c r="AJ51" s="70">
        <f t="shared" si="21"/>
        <v>1.0911964622645064E-3</v>
      </c>
      <c r="AK51" s="106">
        <f t="shared" si="22"/>
        <v>-2.5548927832927747E-5</v>
      </c>
      <c r="AL51" s="19">
        <f t="shared" si="25"/>
        <v>-154739.53955097008</v>
      </c>
      <c r="AM51" s="19">
        <f t="shared" si="31"/>
        <v>15091.56123328317</v>
      </c>
      <c r="AN51" s="19">
        <f t="shared" si="26"/>
        <v>-290548.40236903331</v>
      </c>
      <c r="AO51" s="72">
        <f t="shared" si="27"/>
        <v>-2.3225806451612905</v>
      </c>
      <c r="AP51" s="6">
        <f t="shared" si="28"/>
        <v>1.3333333333333333</v>
      </c>
    </row>
    <row r="52" spans="1:42" x14ac:dyDescent="0.25">
      <c r="A52" s="4">
        <v>43435</v>
      </c>
      <c r="B52" s="60">
        <f t="shared" si="2"/>
        <v>12</v>
      </c>
      <c r="C52">
        <v>7915254.7960780002</v>
      </c>
      <c r="D52">
        <v>1.5483870967741935</v>
      </c>
      <c r="E52" s="94">
        <v>35</v>
      </c>
      <c r="F52">
        <v>0</v>
      </c>
      <c r="G52" s="97">
        <v>-2.9999999999999964</v>
      </c>
      <c r="H52" s="103">
        <v>13.430335958119013</v>
      </c>
      <c r="I52">
        <v>4.2000000000000003E-2</v>
      </c>
      <c r="J52" s="9">
        <v>1</v>
      </c>
      <c r="K52" s="2"/>
      <c r="L52" s="7">
        <v>372930</v>
      </c>
      <c r="M52" s="7">
        <v>320601</v>
      </c>
      <c r="N52" s="21">
        <f t="shared" si="6"/>
        <v>-1.5999999999999979</v>
      </c>
      <c r="O52" s="21">
        <f t="shared" si="7"/>
        <v>1.5483870967741935</v>
      </c>
      <c r="P52" s="93">
        <f t="shared" si="8"/>
        <v>-298291.17055999965</v>
      </c>
      <c r="Q52" s="8">
        <f t="shared" si="9"/>
        <v>-10059.100657548386</v>
      </c>
      <c r="R52" s="8">
        <f t="shared" si="10"/>
        <v>7344.5792153298389</v>
      </c>
      <c r="S52" s="105">
        <f t="shared" si="11"/>
        <v>-17.017235999998661</v>
      </c>
      <c r="T52" s="20">
        <f t="shared" si="30"/>
        <v>-4.8094934343402465E-2</v>
      </c>
      <c r="U52" s="20">
        <f t="shared" si="30"/>
        <v>-1.6218776599059748E-3</v>
      </c>
      <c r="V52" s="101">
        <v>0.84411169753798587</v>
      </c>
      <c r="W52" s="1">
        <v>0.9180346306424928</v>
      </c>
      <c r="X52" s="1">
        <f>VLOOKUP($B52,Sheet6!$E$4:$H$15,3,FALSE)</f>
        <v>0.7481039658713855</v>
      </c>
      <c r="Y52" s="1">
        <f>VLOOKUP($B52,Sheet6!$E$4:$H$15,4,FALSE)</f>
        <v>0.16876818322222856</v>
      </c>
      <c r="Z52" s="5">
        <f t="shared" si="12"/>
        <v>-50342.058926643047</v>
      </c>
      <c r="AA52" s="5">
        <f t="shared" si="24"/>
        <v>-273841.62458896608</v>
      </c>
      <c r="AB52" s="5">
        <f t="shared" si="13"/>
        <v>-223152.80768035361</v>
      </c>
      <c r="AC52" s="58">
        <f t="shared" si="14"/>
        <v>-9234.6027567480887</v>
      </c>
      <c r="AD52" s="58">
        <f t="shared" si="15"/>
        <v>6742.5780671698585</v>
      </c>
      <c r="AE52" s="58">
        <f t="shared" si="16"/>
        <v>-15.622411965814903</v>
      </c>
      <c r="AF52" s="58">
        <f t="shared" si="17"/>
        <v>-506229.03502606775</v>
      </c>
      <c r="AG52" s="70">
        <f t="shared" si="18"/>
        <v>-4.4152815285720425E-2</v>
      </c>
      <c r="AH52" s="70">
        <f t="shared" si="19"/>
        <v>-1.4889398584590919E-3</v>
      </c>
      <c r="AI52" s="70">
        <f t="shared" si="20"/>
        <v>-4.5641755144179515E-2</v>
      </c>
      <c r="AJ52" s="70">
        <f t="shared" si="21"/>
        <v>1.0871386130437673E-3</v>
      </c>
      <c r="AK52" s="106">
        <f t="shared" si="22"/>
        <v>-2.5188773652632173E-6</v>
      </c>
      <c r="AL52" s="19">
        <f t="shared" si="25"/>
        <v>-237216.67457125359</v>
      </c>
      <c r="AM52" s="19">
        <f t="shared" si="31"/>
        <v>-9234.6027567480887</v>
      </c>
      <c r="AN52" s="19">
        <f t="shared" si="26"/>
        <v>-434381.62730595272</v>
      </c>
      <c r="AO52" s="72">
        <f t="shared" si="27"/>
        <v>1.5483870967741935</v>
      </c>
      <c r="AP52" s="6">
        <f t="shared" si="28"/>
        <v>-1.3333333333333333</v>
      </c>
    </row>
    <row r="53" spans="1:42" ht="15" customHeight="1" x14ac:dyDescent="0.25">
      <c r="A53" s="4">
        <v>43466</v>
      </c>
      <c r="B53" s="60">
        <f t="shared" si="2"/>
        <v>1</v>
      </c>
      <c r="C53">
        <v>7681169.5832570009</v>
      </c>
      <c r="D53">
        <v>0.38709677419354838</v>
      </c>
      <c r="E53" s="94">
        <v>28.4</v>
      </c>
      <c r="F53">
        <v>0</v>
      </c>
      <c r="G53" s="97">
        <v>0.59999999999999787</v>
      </c>
      <c r="H53" s="103">
        <v>13.430335958119013</v>
      </c>
      <c r="I53">
        <v>5.21E-2</v>
      </c>
      <c r="J53" s="9" t="s">
        <v>11</v>
      </c>
      <c r="K53" s="2"/>
      <c r="L53" s="7">
        <v>261665</v>
      </c>
      <c r="M53" s="7">
        <v>225519</v>
      </c>
      <c r="N53" s="21">
        <f t="shared" si="6"/>
        <v>-0.20000000000000284</v>
      </c>
      <c r="O53" s="21">
        <f t="shared" si="7"/>
        <v>0.38709677419354838</v>
      </c>
      <c r="P53" s="93">
        <f t="shared" si="8"/>
        <v>-37286.396320000538</v>
      </c>
      <c r="Q53" s="8">
        <f t="shared" si="9"/>
        <v>-2514.7751643870965</v>
      </c>
      <c r="R53" s="8">
        <f t="shared" si="10"/>
        <v>7344.5792153298389</v>
      </c>
      <c r="S53" s="105">
        <f t="shared" si="11"/>
        <v>51.947351999995647</v>
      </c>
      <c r="T53" s="20">
        <f t="shared" si="30"/>
        <v>-5.9469014505400524E-3</v>
      </c>
      <c r="U53" s="20">
        <f t="shared" si="30"/>
        <v>-4.0108783762655417E-4</v>
      </c>
      <c r="V53" s="101">
        <v>0.69903743703562948</v>
      </c>
      <c r="W53" s="1">
        <v>0.81359249363264008</v>
      </c>
      <c r="X53" s="1">
        <f>VLOOKUP($B53,Sheet6!$E$4:$H$15,3,FALSE)</f>
        <v>0.68238268288829185</v>
      </c>
      <c r="Y53" s="1">
        <f>VLOOKUP($B53,Sheet6!$E$4:$H$15,4,FALSE)</f>
        <v>9.7920193453824286E-2</v>
      </c>
      <c r="Z53" s="5">
        <f t="shared" si="12"/>
        <v>-3651.0911408504148</v>
      </c>
      <c r="AA53" s="5">
        <f t="shared" si="24"/>
        <v>-30335.932160564131</v>
      </c>
      <c r="AB53" s="5">
        <f t="shared" si="13"/>
        <v>-25443.591156078099</v>
      </c>
      <c r="AC53" s="58">
        <f t="shared" si="14"/>
        <v>-2046.0021969191303</v>
      </c>
      <c r="AD53" s="58">
        <f t="shared" si="15"/>
        <v>5975.4945184826629</v>
      </c>
      <c r="AE53" s="58">
        <f t="shared" si="16"/>
        <v>42.263975651288973</v>
      </c>
      <c r="AF53" s="58">
        <f t="shared" si="17"/>
        <v>-57825.525513561355</v>
      </c>
      <c r="AG53" s="70">
        <f t="shared" si="18"/>
        <v>-4.8383543805324454E-3</v>
      </c>
      <c r="AH53" s="70">
        <f t="shared" si="19"/>
        <v>-3.2632205398031163E-4</v>
      </c>
      <c r="AI53" s="70">
        <f t="shared" si="20"/>
        <v>-5.1646764345127574E-3</v>
      </c>
      <c r="AJ53" s="70">
        <f t="shared" si="21"/>
        <v>9.5304670139434292E-4</v>
      </c>
      <c r="AK53" s="106">
        <f t="shared" si="22"/>
        <v>6.7407881402424628E-6</v>
      </c>
      <c r="AL53" s="19">
        <f t="shared" si="25"/>
        <v>243505.69242840196</v>
      </c>
      <c r="AM53" s="19">
        <f t="shared" si="31"/>
        <v>7188.6005598289585</v>
      </c>
      <c r="AN53" s="19">
        <f t="shared" si="26"/>
        <v>448403.50951250643</v>
      </c>
      <c r="AO53" s="72">
        <f t="shared" si="27"/>
        <v>-1.161290322580645</v>
      </c>
      <c r="AP53" s="6">
        <f t="shared" si="28"/>
        <v>0</v>
      </c>
    </row>
    <row r="54" spans="1:42" ht="15" customHeight="1" x14ac:dyDescent="0.25">
      <c r="A54" s="4">
        <v>43497</v>
      </c>
      <c r="B54" s="60">
        <f t="shared" si="2"/>
        <v>2</v>
      </c>
      <c r="C54">
        <v>7172911.6597709991</v>
      </c>
      <c r="D54">
        <v>7.1428571428571425E-2</v>
      </c>
      <c r="E54" s="94">
        <v>27.9</v>
      </c>
      <c r="F54">
        <v>0</v>
      </c>
      <c r="G54" s="97">
        <v>3.7000000000000028</v>
      </c>
      <c r="H54" s="103">
        <v>13.430335958119013</v>
      </c>
      <c r="I54">
        <v>5.7599999999999998E-2</v>
      </c>
      <c r="J54" s="9" t="s">
        <v>11</v>
      </c>
      <c r="K54" s="2"/>
      <c r="L54" s="7">
        <v>396514</v>
      </c>
      <c r="M54" s="7">
        <v>268747</v>
      </c>
      <c r="N54" s="21">
        <f t="shared" si="6"/>
        <v>1.9000000000000057</v>
      </c>
      <c r="O54" s="21">
        <f t="shared" si="7"/>
        <v>7.1428571428571425E-2</v>
      </c>
      <c r="P54" s="93">
        <f t="shared" si="8"/>
        <v>354220.76504000102</v>
      </c>
      <c r="Q54" s="8">
        <f t="shared" si="9"/>
        <v>-464.0358934285714</v>
      </c>
      <c r="R54" s="8">
        <f t="shared" si="10"/>
        <v>7344.5792153298389</v>
      </c>
      <c r="S54" s="105">
        <f t="shared" si="11"/>
        <v>-160.32027599998662</v>
      </c>
      <c r="T54" s="20">
        <f t="shared" si="30"/>
        <v>6.3735122652092926E-2</v>
      </c>
      <c r="U54" s="20">
        <f t="shared" si="30"/>
        <v>-8.3494214629974232E-5</v>
      </c>
      <c r="V54" s="101">
        <v>0.69435576506174324</v>
      </c>
      <c r="W54" s="1">
        <v>0.76098049558349623</v>
      </c>
      <c r="X54" s="1">
        <f>VLOOKUP($B54,Sheet6!$E$4:$H$15,3,FALSE)</f>
        <v>0.85888239321641102</v>
      </c>
      <c r="Y54" s="1">
        <f>VLOOKUP($B54,Sheet6!$E$4:$H$15,4,FALSE)</f>
        <v>0.16787673792834962</v>
      </c>
      <c r="Z54" s="5">
        <f t="shared" si="12"/>
        <v>59465.426541399756</v>
      </c>
      <c r="AA54" s="5">
        <f t="shared" si="24"/>
        <v>269555.09332610515</v>
      </c>
      <c r="AB54" s="5">
        <f t="shared" si="13"/>
        <v>269555.09332610515</v>
      </c>
      <c r="AC54" s="58">
        <f t="shared" si="14"/>
        <v>-353.12226414980472</v>
      </c>
      <c r="AD54" s="58">
        <f t="shared" si="15"/>
        <v>5589.0815311339466</v>
      </c>
      <c r="AE54" s="58">
        <f t="shared" si="16"/>
        <v>-122.00060308255271</v>
      </c>
      <c r="AF54" s="58">
        <f t="shared" si="17"/>
        <v>538757.06438806048</v>
      </c>
      <c r="AG54" s="70">
        <f t="shared" si="18"/>
        <v>4.8501185221864591E-2</v>
      </c>
      <c r="AH54" s="70">
        <f t="shared" si="19"/>
        <v>-6.3537468827472597E-5</v>
      </c>
      <c r="AI54" s="70">
        <f t="shared" si="20"/>
        <v>4.8437647753037119E-2</v>
      </c>
      <c r="AJ54" s="70">
        <f t="shared" si="21"/>
        <v>1.0056462863184843E-3</v>
      </c>
      <c r="AK54" s="106">
        <f t="shared" si="22"/>
        <v>-2.1951630645418869E-5</v>
      </c>
      <c r="AL54" s="19">
        <f t="shared" si="25"/>
        <v>299891.02548666927</v>
      </c>
      <c r="AM54" s="19">
        <f t="shared" si="31"/>
        <v>1692.8799327693255</v>
      </c>
      <c r="AN54" s="19">
        <f t="shared" si="26"/>
        <v>596582.5899016218</v>
      </c>
      <c r="AO54" s="72">
        <f t="shared" si="27"/>
        <v>-0.31566820276497698</v>
      </c>
      <c r="AP54" s="6">
        <f t="shared" si="28"/>
        <v>0</v>
      </c>
    </row>
    <row r="55" spans="1:42" ht="15" customHeight="1" x14ac:dyDescent="0.25">
      <c r="A55" s="4">
        <v>43525</v>
      </c>
      <c r="B55" s="60">
        <f t="shared" si="2"/>
        <v>3</v>
      </c>
      <c r="C55">
        <v>8131635.5052720001</v>
      </c>
      <c r="D55">
        <v>0</v>
      </c>
      <c r="E55" s="94">
        <v>30</v>
      </c>
      <c r="F55">
        <v>0</v>
      </c>
      <c r="G55" s="97">
        <v>4.1999999999999957</v>
      </c>
      <c r="H55" s="103">
        <v>13.430335958119013</v>
      </c>
      <c r="I55">
        <v>5.1699999999999996E-2</v>
      </c>
      <c r="J55" s="9" t="s">
        <v>11</v>
      </c>
      <c r="K55" s="2"/>
      <c r="L55" s="7">
        <v>1094587</v>
      </c>
      <c r="M55" s="7">
        <v>853125</v>
      </c>
      <c r="N55" s="21">
        <f t="shared" si="6"/>
        <v>-0.20000000000000284</v>
      </c>
      <c r="O55" s="21">
        <f t="shared" si="7"/>
        <v>-1.6451612903225808E-2</v>
      </c>
      <c r="P55" s="93">
        <f t="shared" si="8"/>
        <v>-37286.396320000524</v>
      </c>
      <c r="Q55" s="8">
        <f t="shared" si="9"/>
        <v>106.87794448645161</v>
      </c>
      <c r="R55" s="8">
        <f t="shared" si="10"/>
        <v>7344.5792153298389</v>
      </c>
      <c r="S55" s="105">
        <f t="shared" si="11"/>
        <v>-85.086179999992851</v>
      </c>
      <c r="T55" s="20">
        <f t="shared" si="30"/>
        <v>-5.2039446807288225E-3</v>
      </c>
      <c r="U55" s="20">
        <f t="shared" si="30"/>
        <v>1.4916617468853115E-5</v>
      </c>
      <c r="V55" s="101">
        <v>0.95573228780452846</v>
      </c>
      <c r="W55" s="1">
        <v>0.93847771163056404</v>
      </c>
      <c r="X55" s="1">
        <f>VLOOKUP($B55,Sheet6!$E$4:$H$15,3,FALSE)</f>
        <v>1.0186022015062937</v>
      </c>
      <c r="Y55" s="1">
        <f>VLOOKUP($B55,Sheet6!$E$4:$H$15,4,FALSE)</f>
        <v>0.73573420752714014</v>
      </c>
      <c r="Z55" s="5">
        <f t="shared" si="12"/>
        <v>-27432.877248038461</v>
      </c>
      <c r="AA55" s="5">
        <f t="shared" si="24"/>
        <v>-34992.451893344376</v>
      </c>
      <c r="AB55" s="5">
        <f t="shared" si="13"/>
        <v>-34992.451893344376</v>
      </c>
      <c r="AC55" s="58">
        <f t="shared" si="14"/>
        <v>100.30256876542357</v>
      </c>
      <c r="AD55" s="58">
        <f t="shared" si="15"/>
        <v>6892.7238948921513</v>
      </c>
      <c r="AE55" s="58">
        <f t="shared" si="16"/>
        <v>-79.851483497779554</v>
      </c>
      <c r="AF55" s="58">
        <f t="shared" si="17"/>
        <v>-69884.601217923322</v>
      </c>
      <c r="AG55" s="70">
        <f t="shared" si="18"/>
        <v>-4.8837860954224314E-3</v>
      </c>
      <c r="AH55" s="70">
        <f t="shared" si="19"/>
        <v>1.3998913027437767E-5</v>
      </c>
      <c r="AI55" s="70">
        <f t="shared" si="20"/>
        <v>-4.8697871823949936E-3</v>
      </c>
      <c r="AJ55" s="70">
        <f t="shared" si="21"/>
        <v>9.6199572467978211E-4</v>
      </c>
      <c r="AK55" s="106">
        <f t="shared" si="22"/>
        <v>-1.1144619588074191E-5</v>
      </c>
      <c r="AL55" s="19">
        <f t="shared" si="25"/>
        <v>-304547.54521944956</v>
      </c>
      <c r="AM55" s="19">
        <f t="shared" si="31"/>
        <v>453.42483291522831</v>
      </c>
      <c r="AN55" s="19">
        <f t="shared" si="26"/>
        <v>-608641.66560598381</v>
      </c>
      <c r="AO55" s="72">
        <f t="shared" si="27"/>
        <v>-7.1428571428571425E-2</v>
      </c>
      <c r="AP55" s="6">
        <f t="shared" si="28"/>
        <v>0</v>
      </c>
    </row>
    <row r="56" spans="1:42" ht="15" customHeight="1" x14ac:dyDescent="0.25">
      <c r="A56" s="4">
        <v>43556</v>
      </c>
      <c r="B56" s="60">
        <f t="shared" si="2"/>
        <v>4</v>
      </c>
      <c r="C56">
        <v>9086010.3614399992</v>
      </c>
      <c r="D56">
        <v>1.5333333333333334</v>
      </c>
      <c r="E56" s="94">
        <v>35.4</v>
      </c>
      <c r="F56">
        <v>0.13666666666666666</v>
      </c>
      <c r="G56" s="97">
        <v>2.4000000000000057</v>
      </c>
      <c r="H56" s="103">
        <v>13.534695973443256</v>
      </c>
      <c r="I56">
        <v>4.0199999999999993E-2</v>
      </c>
      <c r="J56" s="9" t="s">
        <v>11</v>
      </c>
      <c r="K56" s="2"/>
      <c r="L56" s="7">
        <v>1786297</v>
      </c>
      <c r="M56" s="7">
        <v>1726023</v>
      </c>
      <c r="N56" s="21">
        <f t="shared" si="6"/>
        <v>0.70000000000000284</v>
      </c>
      <c r="O56" s="21">
        <f t="shared" si="7"/>
        <v>1.5163333333333335</v>
      </c>
      <c r="P56" s="93">
        <f t="shared" si="8"/>
        <v>130502.38712000049</v>
      </c>
      <c r="Q56" s="8">
        <f t="shared" si="9"/>
        <v>-9850.8633029639986</v>
      </c>
      <c r="R56" s="8">
        <f t="shared" si="10"/>
        <v>7331.0458304920467</v>
      </c>
      <c r="S56" s="105">
        <f t="shared" si="11"/>
        <v>-33.138827999997147</v>
      </c>
      <c r="T56" s="20">
        <f t="shared" si="30"/>
        <v>1.5428530401359991E-2</v>
      </c>
      <c r="U56" s="20">
        <f t="shared" si="30"/>
        <v>-1.1646096849528722E-3</v>
      </c>
      <c r="V56" s="101">
        <v>1.1520610232321131</v>
      </c>
      <c r="W56" s="1">
        <v>1.063084944923322</v>
      </c>
      <c r="X56" s="1">
        <f>VLOOKUP($B56,Sheet6!$E$4:$H$15,3,FALSE)</f>
        <v>1.152219939958919</v>
      </c>
      <c r="Y56" s="1">
        <f>VLOOKUP($B56,Sheet6!$E$4:$H$15,4,FALSE)</f>
        <v>1.5132048869518739</v>
      </c>
      <c r="Z56" s="5">
        <f t="shared" si="12"/>
        <v>197476.84994887005</v>
      </c>
      <c r="AA56" s="5">
        <f t="shared" si="24"/>
        <v>138735.12302382776</v>
      </c>
      <c r="AB56" s="5">
        <f t="shared" si="13"/>
        <v>138735.12302382776</v>
      </c>
      <c r="AC56" s="58">
        <f t="shared" si="14"/>
        <v>-10472.304471878655</v>
      </c>
      <c r="AD56" s="58">
        <f t="shared" si="15"/>
        <v>7793.5244529389865</v>
      </c>
      <c r="AE56" s="58">
        <f t="shared" si="16"/>
        <v>-35.229389139200407</v>
      </c>
      <c r="AF56" s="58">
        <f t="shared" si="17"/>
        <v>266997.9415757769</v>
      </c>
      <c r="AG56" s="70">
        <f t="shared" si="18"/>
        <v>1.6401838391977584E-2</v>
      </c>
      <c r="AH56" s="70">
        <f t="shared" si="19"/>
        <v>-1.2380790227852915E-3</v>
      </c>
      <c r="AI56" s="70">
        <f t="shared" si="20"/>
        <v>1.5163759369192294E-2</v>
      </c>
      <c r="AJ56" s="70">
        <f t="shared" si="21"/>
        <v>9.2138260157145855E-4</v>
      </c>
      <c r="AK56" s="106">
        <f t="shared" si="22"/>
        <v>-4.1649636711679251E-6</v>
      </c>
      <c r="AL56" s="19">
        <f t="shared" si="25"/>
        <v>173727.57491717214</v>
      </c>
      <c r="AM56" s="19">
        <f t="shared" si="31"/>
        <v>-10572.607040644079</v>
      </c>
      <c r="AN56" s="19">
        <f t="shared" si="26"/>
        <v>336882.54279370024</v>
      </c>
      <c r="AO56" s="72">
        <f t="shared" si="27"/>
        <v>1.5333333333333334</v>
      </c>
      <c r="AP56" s="6">
        <f t="shared" si="28"/>
        <v>0.13666666666666666</v>
      </c>
    </row>
    <row r="57" spans="1:42" ht="15" customHeight="1" x14ac:dyDescent="0.25">
      <c r="A57" s="4">
        <v>43586</v>
      </c>
      <c r="B57" s="60">
        <f t="shared" si="2"/>
        <v>5</v>
      </c>
      <c r="C57">
        <v>10980308.022150001</v>
      </c>
      <c r="D57">
        <v>0.87096774193548387</v>
      </c>
      <c r="E57" s="94">
        <v>41.9</v>
      </c>
      <c r="F57">
        <v>0</v>
      </c>
      <c r="G57" s="97">
        <v>2</v>
      </c>
      <c r="H57" s="103">
        <v>13.534695973443256</v>
      </c>
      <c r="I57">
        <v>4.36E-2</v>
      </c>
      <c r="J57" s="9" t="s">
        <v>11</v>
      </c>
      <c r="K57" s="2"/>
      <c r="L57" s="7">
        <v>2321021</v>
      </c>
      <c r="M57" s="7">
        <v>2482658</v>
      </c>
      <c r="N57" s="21">
        <f t="shared" si="6"/>
        <v>0.60000000000000142</v>
      </c>
      <c r="O57" s="21">
        <f t="shared" si="7"/>
        <v>0.86290322580645162</v>
      </c>
      <c r="P57" s="93">
        <f t="shared" si="8"/>
        <v>111859.18896000026</v>
      </c>
      <c r="Q57" s="8">
        <f t="shared" si="9"/>
        <v>-5605.8529706129029</v>
      </c>
      <c r="R57" s="8">
        <f t="shared" si="10"/>
        <v>7331.0458304920467</v>
      </c>
      <c r="S57" s="105">
        <f t="shared" si="11"/>
        <v>-31.347539999997423</v>
      </c>
      <c r="T57" s="20">
        <f t="shared" si="30"/>
        <v>1.1211223847663413E-2</v>
      </c>
      <c r="U57" s="20">
        <f t="shared" si="30"/>
        <v>-5.6185346143627197E-4</v>
      </c>
      <c r="V57" s="101">
        <v>1.4421604407088038</v>
      </c>
      <c r="W57" s="1">
        <v>1.2213381976314479</v>
      </c>
      <c r="X57" s="1">
        <f>VLOOKUP($B57,Sheet6!$E$4:$H$15,3,FALSE)</f>
        <v>1.1851582661821245</v>
      </c>
      <c r="Y57" s="1">
        <f>VLOOKUP($B57,Sheet6!$E$4:$H$15,4,FALSE)</f>
        <v>2.2029768560188674</v>
      </c>
      <c r="Z57" s="5">
        <f t="shared" si="12"/>
        <v>246423.20441192179</v>
      </c>
      <c r="AA57" s="5">
        <f t="shared" si="24"/>
        <v>136617.90023292229</v>
      </c>
      <c r="AB57" s="5">
        <f t="shared" si="13"/>
        <v>132570.84244437254</v>
      </c>
      <c r="AC57" s="58">
        <f t="shared" si="14"/>
        <v>-6846.6423633152608</v>
      </c>
      <c r="AD57" s="58">
        <f t="shared" si="15"/>
        <v>8953.6863013666971</v>
      </c>
      <c r="AE57" s="58">
        <f t="shared" si="16"/>
        <v>-38.285948003776568</v>
      </c>
      <c r="AF57" s="58">
        <f t="shared" si="17"/>
        <v>262342.10031397955</v>
      </c>
      <c r="AG57" s="70">
        <f t="shared" si="18"/>
        <v>1.3692695927347941E-2</v>
      </c>
      <c r="AH57" s="70">
        <f t="shared" si="19"/>
        <v>-6.8621309392356659E-4</v>
      </c>
      <c r="AI57" s="70">
        <f t="shared" si="20"/>
        <v>1.3006482833424374E-2</v>
      </c>
      <c r="AJ57" s="70">
        <f t="shared" si="21"/>
        <v>8.9739414633405819E-4</v>
      </c>
      <c r="AK57" s="106">
        <f t="shared" si="22"/>
        <v>-3.8372559043301351E-6</v>
      </c>
      <c r="AL57" s="19">
        <f t="shared" si="25"/>
        <v>-2117.2227909054782</v>
      </c>
      <c r="AM57" s="19">
        <f t="shared" si="31"/>
        <v>3625.6621085633942</v>
      </c>
      <c r="AN57" s="19">
        <f t="shared" si="26"/>
        <v>-4655.8412617973518</v>
      </c>
      <c r="AO57" s="72">
        <f t="shared" si="27"/>
        <v>-0.66236559139784956</v>
      </c>
      <c r="AP57" s="6">
        <f t="shared" si="28"/>
        <v>-0.13666666666666666</v>
      </c>
    </row>
    <row r="58" spans="1:42" ht="15" customHeight="1" x14ac:dyDescent="0.25">
      <c r="A58" s="4">
        <v>43617</v>
      </c>
      <c r="B58" s="60">
        <f t="shared" si="2"/>
        <v>6</v>
      </c>
      <c r="C58">
        <v>12344597.346441999</v>
      </c>
      <c r="D58">
        <v>2.8</v>
      </c>
      <c r="E58" s="94">
        <v>42.3</v>
      </c>
      <c r="F58">
        <v>10.1</v>
      </c>
      <c r="G58" s="97">
        <v>-4.3000000000000043</v>
      </c>
      <c r="H58" s="103">
        <v>13.534695973443256</v>
      </c>
      <c r="I58">
        <v>3.27E-2</v>
      </c>
      <c r="J58" s="9" t="s">
        <v>11</v>
      </c>
      <c r="K58" s="2"/>
      <c r="L58" s="7">
        <v>2300155</v>
      </c>
      <c r="M58" s="7">
        <v>2712295</v>
      </c>
      <c r="N58" s="21">
        <f t="shared" si="6"/>
        <v>-7.1054273576010019E-15</v>
      </c>
      <c r="O58" s="21">
        <f t="shared" si="7"/>
        <v>-6.7333333333333334</v>
      </c>
      <c r="P58" s="93">
        <f t="shared" si="8"/>
        <v>-1.280568540096283E-9</v>
      </c>
      <c r="Q58" s="8">
        <f t="shared" si="9"/>
        <v>43743.116887199998</v>
      </c>
      <c r="R58" s="8">
        <f t="shared" si="10"/>
        <v>7331.0458304920467</v>
      </c>
      <c r="S58" s="105">
        <f t="shared" si="11"/>
        <v>111.0598559999907</v>
      </c>
      <c r="T58" s="20">
        <f t="shared" si="30"/>
        <v>-1.3710855061754469E-16</v>
      </c>
      <c r="U58" s="20">
        <f t="shared" si="30"/>
        <v>4.6835098380965164E-3</v>
      </c>
      <c r="V58" s="101">
        <v>1.3626137261133346</v>
      </c>
      <c r="W58" s="1">
        <v>1.1785905166749064</v>
      </c>
      <c r="X58" s="1">
        <f>VLOOKUP($B58,Sheet6!$E$4:$H$15,3,FALSE)</f>
        <v>1.1770790540896401</v>
      </c>
      <c r="Y58" s="1">
        <f>VLOOKUP($B58,Sheet6!$E$4:$H$15,4,FALSE)</f>
        <v>2.2674598252005316</v>
      </c>
      <c r="Z58" s="5">
        <f t="shared" si="12"/>
        <v>-2.9036377180840176E-9</v>
      </c>
      <c r="AA58" s="5">
        <f t="shared" si="24"/>
        <v>-1.5092659373097088E-9</v>
      </c>
      <c r="AB58" s="5">
        <f t="shared" si="13"/>
        <v>-1.5073304058734842E-9</v>
      </c>
      <c r="AC58" s="58">
        <f t="shared" si="14"/>
        <v>51555.222733055874</v>
      </c>
      <c r="AD58" s="58">
        <f t="shared" si="15"/>
        <v>8640.3010931270401</v>
      </c>
      <c r="AE58" s="58">
        <f t="shared" si="16"/>
        <v>130.89409306486974</v>
      </c>
      <c r="AF58" s="58">
        <f t="shared" si="17"/>
        <v>51555.222733052855</v>
      </c>
      <c r="AG58" s="70">
        <f t="shared" si="18"/>
        <v>-1.6159483751287956E-16</v>
      </c>
      <c r="AH58" s="70">
        <f t="shared" si="19"/>
        <v>5.519940279934181E-3</v>
      </c>
      <c r="AI58" s="70">
        <f t="shared" si="20"/>
        <v>5.5199402799340196E-3</v>
      </c>
      <c r="AJ58" s="70">
        <f t="shared" si="21"/>
        <v>9.2510406330048036E-4</v>
      </c>
      <c r="AK58" s="106">
        <f t="shared" si="22"/>
        <v>1.4014633986848471E-5</v>
      </c>
      <c r="AL58" s="19">
        <f t="shared" si="25"/>
        <v>-136617.9002329238</v>
      </c>
      <c r="AM58" s="19">
        <f t="shared" si="31"/>
        <v>58401.865096371133</v>
      </c>
      <c r="AN58" s="19">
        <f t="shared" si="26"/>
        <v>-210786.8775809267</v>
      </c>
      <c r="AO58" s="72">
        <f t="shared" si="27"/>
        <v>1.9290322580645158</v>
      </c>
      <c r="AP58" s="6">
        <f t="shared" si="28"/>
        <v>10.1</v>
      </c>
    </row>
    <row r="59" spans="1:42" ht="15" customHeight="1" x14ac:dyDescent="0.25">
      <c r="A59" s="4">
        <v>43647</v>
      </c>
      <c r="B59" s="60">
        <f t="shared" si="2"/>
        <v>7</v>
      </c>
      <c r="C59">
        <v>11548279.770314001</v>
      </c>
      <c r="D59">
        <v>1.8064516129032258</v>
      </c>
      <c r="E59" s="94">
        <v>39.6</v>
      </c>
      <c r="F59">
        <v>2.032258064516129</v>
      </c>
      <c r="G59" s="97">
        <v>-4.7999999999999972</v>
      </c>
      <c r="H59" s="103">
        <v>13.534695973443256</v>
      </c>
      <c r="I59">
        <v>4.2900000000000001E-2</v>
      </c>
      <c r="J59" s="9" t="s">
        <v>11</v>
      </c>
      <c r="K59" s="2"/>
      <c r="L59" s="7">
        <v>1842656</v>
      </c>
      <c r="M59" s="7">
        <v>2793366</v>
      </c>
      <c r="N59" s="21">
        <f t="shared" si="6"/>
        <v>-0.39999999999999503</v>
      </c>
      <c r="O59" s="21">
        <f t="shared" si="7"/>
        <v>0.61290322580645151</v>
      </c>
      <c r="P59" s="93">
        <f t="shared" si="8"/>
        <v>-74572.792639999068</v>
      </c>
      <c r="Q59" s="8">
        <f t="shared" si="9"/>
        <v>-3981.7273436129017</v>
      </c>
      <c r="R59" s="8">
        <f t="shared" si="10"/>
        <v>7331.0458304920467</v>
      </c>
      <c r="S59" s="105">
        <f t="shared" si="11"/>
        <v>85.981823999992741</v>
      </c>
      <c r="T59" s="20">
        <f t="shared" si="30"/>
        <v>-8.8702059702400176E-3</v>
      </c>
      <c r="U59" s="20">
        <f t="shared" si="30"/>
        <v>-4.7361430898376942E-4</v>
      </c>
      <c r="V59" s="101">
        <v>1.0486367082270924</v>
      </c>
      <c r="W59" s="1">
        <v>1.0703031630514173</v>
      </c>
      <c r="X59" s="1">
        <f>VLOOKUP($B59,Sheet6!$E$4:$H$15,3,FALSE)</f>
        <v>1.0515405277294989</v>
      </c>
      <c r="Y59" s="1">
        <f>VLOOKUP($B59,Sheet6!$E$4:$H$15,4,FALSE)</f>
        <v>1.7540043667698575</v>
      </c>
      <c r="Z59" s="5">
        <f t="shared" si="12"/>
        <v>-130801.00393278146</v>
      </c>
      <c r="AA59" s="5">
        <f t="shared" si="24"/>
        <v>-79815.495840168456</v>
      </c>
      <c r="AB59" s="5">
        <f t="shared" si="13"/>
        <v>-78416.31372692711</v>
      </c>
      <c r="AC59" s="58">
        <f t="shared" si="14"/>
        <v>-4261.6553702772062</v>
      </c>
      <c r="AD59" s="58">
        <f t="shared" si="15"/>
        <v>7846.441540850542</v>
      </c>
      <c r="AE59" s="58">
        <f t="shared" si="16"/>
        <v>92.026618192122498</v>
      </c>
      <c r="AF59" s="58">
        <f t="shared" si="17"/>
        <v>-162493.46493737277</v>
      </c>
      <c r="AG59" s="70">
        <f t="shared" si="18"/>
        <v>-9.4938095068654565E-3</v>
      </c>
      <c r="AH59" s="70">
        <f t="shared" si="19"/>
        <v>-5.0691089297173969E-4</v>
      </c>
      <c r="AI59" s="70">
        <f t="shared" si="20"/>
        <v>-1.0000720399837196E-2</v>
      </c>
      <c r="AJ59" s="70">
        <f t="shared" si="21"/>
        <v>9.3331026151567535E-4</v>
      </c>
      <c r="AK59" s="106">
        <f t="shared" si="22"/>
        <v>1.094628522294232E-5</v>
      </c>
      <c r="AL59" s="19">
        <f t="shared" si="25"/>
        <v>-79815.495840166943</v>
      </c>
      <c r="AM59" s="19">
        <f t="shared" si="31"/>
        <v>-55816.878103333082</v>
      </c>
      <c r="AN59" s="19">
        <f t="shared" si="26"/>
        <v>-214048.68767042563</v>
      </c>
      <c r="AO59" s="72">
        <f t="shared" si="27"/>
        <v>-0.99354838709677407</v>
      </c>
      <c r="AP59" s="6">
        <f t="shared" si="28"/>
        <v>-8.0677419354838698</v>
      </c>
    </row>
    <row r="60" spans="1:42" ht="15" customHeight="1" x14ac:dyDescent="0.25">
      <c r="A60" s="4">
        <v>43678</v>
      </c>
      <c r="B60" s="60">
        <f t="shared" si="2"/>
        <v>8</v>
      </c>
      <c r="C60">
        <v>10698443.905219</v>
      </c>
      <c r="D60">
        <v>3.129032258064516</v>
      </c>
      <c r="E60" s="94">
        <v>36.6</v>
      </c>
      <c r="F60">
        <v>10.096774193548388</v>
      </c>
      <c r="G60" s="97">
        <v>-1.4000000000000021</v>
      </c>
      <c r="H60" s="103">
        <v>13.534695973443256</v>
      </c>
      <c r="I60">
        <v>3.6799999999999999E-2</v>
      </c>
      <c r="J60" s="9" t="s">
        <v>11</v>
      </c>
      <c r="K60" s="2"/>
      <c r="L60" s="7">
        <v>1740112</v>
      </c>
      <c r="M60" s="7">
        <v>2477891</v>
      </c>
      <c r="N60" s="21">
        <f t="shared" si="6"/>
        <v>-0.90000000000000213</v>
      </c>
      <c r="O60" s="21">
        <f t="shared" si="7"/>
        <v>-1.193548387096774</v>
      </c>
      <c r="P60" s="93">
        <f t="shared" si="8"/>
        <v>-167788.78344000041</v>
      </c>
      <c r="Q60" s="8">
        <f t="shared" si="9"/>
        <v>7753.8900901935449</v>
      </c>
      <c r="R60" s="8">
        <f t="shared" si="10"/>
        <v>7331.0458304920467</v>
      </c>
      <c r="S60" s="105">
        <f t="shared" si="11"/>
        <v>58.216859999995108</v>
      </c>
      <c r="T60" s="20">
        <f t="shared" si="30"/>
        <v>-2.0399180606976951E-2</v>
      </c>
      <c r="U60" s="20">
        <f t="shared" si="30"/>
        <v>9.426911687041823E-4</v>
      </c>
      <c r="V60" s="101">
        <v>0.88156770605653045</v>
      </c>
      <c r="W60" s="1">
        <v>1.0092780431497046</v>
      </c>
      <c r="X60" s="1">
        <f>VLOOKUP($B60,Sheet6!$E$4:$H$15,3,FALSE)</f>
        <v>1.049676094169695</v>
      </c>
      <c r="Y60" s="1">
        <f>VLOOKUP($B60,Sheet6!$E$4:$H$15,4,FALSE)</f>
        <v>1.3311776044939942</v>
      </c>
      <c r="Z60" s="5">
        <f t="shared" si="12"/>
        <v>-223356.6708006213</v>
      </c>
      <c r="AA60" s="5">
        <f t="shared" si="24"/>
        <v>-169345.53501279317</v>
      </c>
      <c r="AB60" s="5">
        <f t="shared" si="13"/>
        <v>-169345.53501279317</v>
      </c>
      <c r="AC60" s="58">
        <f t="shared" si="14"/>
        <v>7825.8310170284276</v>
      </c>
      <c r="AD60" s="58">
        <f t="shared" si="15"/>
        <v>7399.0635900398138</v>
      </c>
      <c r="AE60" s="58">
        <f t="shared" si="16"/>
        <v>58.756998539115372</v>
      </c>
      <c r="AF60" s="58">
        <f t="shared" si="17"/>
        <v>-330865.23900855792</v>
      </c>
      <c r="AG60" s="70">
        <f t="shared" si="18"/>
        <v>-2.05884450848671E-2</v>
      </c>
      <c r="AH60" s="70">
        <f t="shared" si="19"/>
        <v>9.5143749804426508E-4</v>
      </c>
      <c r="AI60" s="70">
        <f t="shared" si="20"/>
        <v>-1.9637007586822835E-2</v>
      </c>
      <c r="AJ60" s="70">
        <f t="shared" si="21"/>
        <v>8.9955258868482243E-4</v>
      </c>
      <c r="AK60" s="106">
        <f t="shared" si="22"/>
        <v>7.1434728862665651E-6</v>
      </c>
      <c r="AL60" s="19">
        <f t="shared" si="25"/>
        <v>-89530.039172624718</v>
      </c>
      <c r="AM60" s="19">
        <f t="shared" si="31"/>
        <v>12087.486387305635</v>
      </c>
      <c r="AN60" s="19">
        <f t="shared" si="26"/>
        <v>-168371.77407118515</v>
      </c>
      <c r="AO60" s="72">
        <f t="shared" si="27"/>
        <v>1.3225806451612903</v>
      </c>
      <c r="AP60" s="6">
        <f t="shared" si="28"/>
        <v>8.0645161290322598</v>
      </c>
    </row>
    <row r="61" spans="1:42" ht="15" customHeight="1" x14ac:dyDescent="0.25">
      <c r="A61" s="4">
        <v>43709</v>
      </c>
      <c r="B61" s="60">
        <f t="shared" si="2"/>
        <v>9</v>
      </c>
      <c r="C61">
        <v>10532320.557375001</v>
      </c>
      <c r="D61">
        <v>10.733333333333333</v>
      </c>
      <c r="E61" s="94">
        <v>31.9</v>
      </c>
      <c r="F61">
        <v>11.466666666666667</v>
      </c>
      <c r="G61" s="97">
        <v>-0.89999999999999858</v>
      </c>
      <c r="H61" s="103">
        <v>13.534695973443256</v>
      </c>
      <c r="I61">
        <v>5.4100000000000002E-2</v>
      </c>
      <c r="J61" s="2"/>
      <c r="K61" s="2"/>
      <c r="L61" s="7">
        <v>1276913</v>
      </c>
      <c r="M61" s="7">
        <v>2035581</v>
      </c>
      <c r="N61" s="21">
        <f t="shared" si="6"/>
        <v>-2.5999999999999979</v>
      </c>
      <c r="O61" s="21">
        <f t="shared" si="7"/>
        <v>7.6333333333333329</v>
      </c>
      <c r="P61" s="93">
        <f t="shared" si="8"/>
        <v>-484723.15215999959</v>
      </c>
      <c r="Q61" s="8">
        <f t="shared" si="9"/>
        <v>-49589.969144399991</v>
      </c>
      <c r="R61" s="8">
        <f t="shared" si="10"/>
        <v>7331.0458304920467</v>
      </c>
      <c r="S61" s="105">
        <f t="shared" si="11"/>
        <v>-47.46913199999608</v>
      </c>
      <c r="T61" s="20">
        <f t="shared" si="30"/>
        <v>-5.8314358333086264E-2</v>
      </c>
      <c r="U61" s="20">
        <f t="shared" si="30"/>
        <v>-5.9658945885437955E-3</v>
      </c>
      <c r="V61" s="101">
        <v>0.87635315590168161</v>
      </c>
      <c r="W61" s="1">
        <v>0.98813731931533089</v>
      </c>
      <c r="X61" s="1">
        <f>VLOOKUP($B61,Sheet6!$E$4:$H$15,3,FALSE)</f>
        <v>1.0471901827566226</v>
      </c>
      <c r="Y61" s="1">
        <f>VLOOKUP($B61,Sheet6!$E$4:$H$15,4,FALSE)</f>
        <v>1.1094659414335433</v>
      </c>
      <c r="Z61" s="5">
        <f t="shared" si="12"/>
        <v>-537783.82834582857</v>
      </c>
      <c r="AA61" s="5">
        <f t="shared" si="24"/>
        <v>-478973.03618545923</v>
      </c>
      <c r="AB61" s="5">
        <f t="shared" si="13"/>
        <v>-478973.03618545923</v>
      </c>
      <c r="AC61" s="58">
        <f t="shared" si="14"/>
        <v>-49001.699175277383</v>
      </c>
      <c r="AD61" s="58">
        <f t="shared" si="15"/>
        <v>7244.0799747202445</v>
      </c>
      <c r="AE61" s="58">
        <f t="shared" si="16"/>
        <v>-46.906020844701715</v>
      </c>
      <c r="AF61" s="58">
        <f t="shared" si="17"/>
        <v>-1006947.7715461958</v>
      </c>
      <c r="AG61" s="70">
        <f t="shared" si="18"/>
        <v>-5.7622593720849484E-2</v>
      </c>
      <c r="AH61" s="70">
        <f t="shared" si="19"/>
        <v>-5.895123086041505E-3</v>
      </c>
      <c r="AI61" s="70">
        <f t="shared" si="20"/>
        <v>-6.3517716806890986E-2</v>
      </c>
      <c r="AJ61" s="70">
        <f t="shared" si="21"/>
        <v>8.7149514843048374E-4</v>
      </c>
      <c r="AK61" s="106">
        <f t="shared" si="22"/>
        <v>-5.6430036306874636E-6</v>
      </c>
      <c r="AL61" s="19">
        <f t="shared" si="25"/>
        <v>-309627.50117266609</v>
      </c>
      <c r="AM61" s="19">
        <f t="shared" si="31"/>
        <v>-56827.530192305814</v>
      </c>
      <c r="AN61" s="19">
        <f t="shared" si="26"/>
        <v>-676082.53253763798</v>
      </c>
      <c r="AO61" s="72">
        <f t="shared" si="27"/>
        <v>7.6043010752688165</v>
      </c>
      <c r="AP61" s="6">
        <f t="shared" si="28"/>
        <v>1.3698924731182789</v>
      </c>
    </row>
    <row r="62" spans="1:42" ht="15" customHeight="1" x14ac:dyDescent="0.25">
      <c r="A62" s="4">
        <v>43739</v>
      </c>
      <c r="B62" s="60">
        <f t="shared" si="2"/>
        <v>10</v>
      </c>
      <c r="C62">
        <v>11088031.584161</v>
      </c>
      <c r="D62">
        <v>4.67741935483871</v>
      </c>
      <c r="E62" s="94">
        <v>32.4</v>
      </c>
      <c r="F62">
        <v>1.5161290322580645</v>
      </c>
      <c r="G62" s="97">
        <v>0.30000000000000071</v>
      </c>
      <c r="H62" s="103">
        <v>13.534695973443256</v>
      </c>
      <c r="I62">
        <v>3.8599999999999995E-2</v>
      </c>
      <c r="J62" s="2"/>
      <c r="K62" s="2"/>
      <c r="L62" s="7">
        <v>1357306</v>
      </c>
      <c r="M62" s="7">
        <v>1604885</v>
      </c>
      <c r="N62" s="21">
        <f t="shared" si="6"/>
        <v>-0.19999999999999929</v>
      </c>
      <c r="O62" s="21">
        <f t="shared" si="7"/>
        <v>2.3548387096774195</v>
      </c>
      <c r="P62" s="93">
        <f t="shared" si="8"/>
        <v>-37286.396319999869</v>
      </c>
      <c r="Q62" s="8">
        <f t="shared" si="9"/>
        <v>-15298.215583354839</v>
      </c>
      <c r="R62" s="8">
        <f t="shared" si="10"/>
        <v>7331.0458304920467</v>
      </c>
      <c r="S62" s="105">
        <f t="shared" si="11"/>
        <v>152.25947999998726</v>
      </c>
      <c r="T62" s="20">
        <f t="shared" si="30"/>
        <v>-4.1433382902396239E-3</v>
      </c>
      <c r="U62" s="20">
        <f t="shared" si="30"/>
        <v>-1.6999680487989521E-3</v>
      </c>
      <c r="V62" s="101">
        <v>0.97691325630951342</v>
      </c>
      <c r="W62" s="1">
        <v>1.0559220984115503</v>
      </c>
      <c r="X62" s="1">
        <f>VLOOKUP($B62,Sheet6!$E$4:$H$15,3,FALSE)</f>
        <v>1.0341391478379942</v>
      </c>
      <c r="Y62" s="1">
        <f>VLOOKUP($B62,Sheet6!$E$4:$H$15,4,FALSE)</f>
        <v>0.96754467750437401</v>
      </c>
      <c r="Z62" s="5">
        <f t="shared" si="12"/>
        <v>-36076.254302734553</v>
      </c>
      <c r="AA62" s="5">
        <f t="shared" si="24"/>
        <v>-39371.529844418968</v>
      </c>
      <c r="AB62" s="5">
        <f t="shared" si="13"/>
        <v>-38559.32211631439</v>
      </c>
      <c r="AC62" s="58">
        <f t="shared" si="14"/>
        <v>-16153.723900728321</v>
      </c>
      <c r="AD62" s="58">
        <f t="shared" si="15"/>
        <v>7741.0132968844082</v>
      </c>
      <c r="AE62" s="58">
        <f t="shared" si="16"/>
        <v>160.77414962463803</v>
      </c>
      <c r="AF62" s="58">
        <f t="shared" si="17"/>
        <v>-94084.575861461679</v>
      </c>
      <c r="AG62" s="70">
        <f t="shared" si="18"/>
        <v>-4.3750424618587483E-3</v>
      </c>
      <c r="AH62" s="70">
        <f t="shared" si="19"/>
        <v>-1.7950338293203783E-3</v>
      </c>
      <c r="AI62" s="70">
        <f t="shared" si="20"/>
        <v>-6.1700762911791268E-3</v>
      </c>
      <c r="AJ62" s="70">
        <f t="shared" si="21"/>
        <v>8.6019674636755969E-4</v>
      </c>
      <c r="AK62" s="106">
        <f t="shared" si="22"/>
        <v>1.7865542287956872E-5</v>
      </c>
      <c r="AL62" s="19">
        <f t="shared" si="25"/>
        <v>439601.50634104025</v>
      </c>
      <c r="AM62" s="19">
        <f t="shared" si="31"/>
        <v>32847.975274549062</v>
      </c>
      <c r="AN62" s="19">
        <f t="shared" si="26"/>
        <v>912863.19568473415</v>
      </c>
      <c r="AO62" s="72">
        <f t="shared" si="27"/>
        <v>-6.0559139784946225</v>
      </c>
      <c r="AP62" s="6">
        <f t="shared" si="28"/>
        <v>-9.9505376344086027</v>
      </c>
    </row>
    <row r="63" spans="1:42" ht="15" customHeight="1" x14ac:dyDescent="0.25">
      <c r="A63" s="4">
        <v>43770</v>
      </c>
      <c r="B63" s="60">
        <f t="shared" si="2"/>
        <v>11</v>
      </c>
      <c r="C63">
        <v>10833146.368689001</v>
      </c>
      <c r="D63">
        <v>6.6666666666666666E-2</v>
      </c>
      <c r="E63" s="94">
        <v>34.200000000000003</v>
      </c>
      <c r="F63">
        <v>0.13666666666666666</v>
      </c>
      <c r="G63" s="97">
        <v>-0.10000000000000142</v>
      </c>
      <c r="H63" s="103">
        <v>13.534695973443256</v>
      </c>
      <c r="I63">
        <v>5.1399999999999994E-2</v>
      </c>
      <c r="J63" s="2"/>
      <c r="K63" s="2"/>
      <c r="L63" s="7">
        <v>1097986</v>
      </c>
      <c r="M63" s="7">
        <v>950503</v>
      </c>
      <c r="N63" s="21">
        <f t="shared" si="6"/>
        <v>1</v>
      </c>
      <c r="O63" s="21">
        <f t="shared" si="7"/>
        <v>6.6666666666666666E-2</v>
      </c>
      <c r="P63" s="93">
        <f t="shared" si="8"/>
        <v>186431.9816</v>
      </c>
      <c r="Q63" s="8">
        <f t="shared" si="9"/>
        <v>-433.10016719999999</v>
      </c>
      <c r="R63" s="8">
        <f t="shared" si="10"/>
        <v>7331.0458304920467</v>
      </c>
      <c r="S63" s="105">
        <f t="shared" si="11"/>
        <v>8.9564399999993043</v>
      </c>
      <c r="T63" s="20">
        <f t="shared" si="30"/>
        <v>2.1604554487419037E-2</v>
      </c>
      <c r="U63" s="20">
        <f t="shared" si="30"/>
        <v>-5.0189544092593039E-5</v>
      </c>
      <c r="V63" s="101">
        <v>1.0664567960110445</v>
      </c>
      <c r="W63" s="1">
        <v>0.9822603853531271</v>
      </c>
      <c r="X63" s="1">
        <f>VLOOKUP($B63,Sheet6!$E$4:$H$15,3,FALSE)</f>
        <v>0.94464633696739853</v>
      </c>
      <c r="Y63" s="1">
        <f>VLOOKUP($B63,Sheet6!$E$4:$H$15,4,FALSE)</f>
        <v>0.49928337763309399</v>
      </c>
      <c r="Z63" s="5">
        <f t="shared" si="12"/>
        <v>93082.389472078838</v>
      </c>
      <c r="AA63" s="5">
        <f t="shared" si="24"/>
        <v>183124.7500885631</v>
      </c>
      <c r="AB63" s="5">
        <f t="shared" si="13"/>
        <v>176112.28851201345</v>
      </c>
      <c r="AC63" s="58">
        <f t="shared" si="14"/>
        <v>-425.41713713037575</v>
      </c>
      <c r="AD63" s="58">
        <f t="shared" si="15"/>
        <v>7200.9959025005537</v>
      </c>
      <c r="AE63" s="58">
        <f t="shared" si="16"/>
        <v>8.7975562057914782</v>
      </c>
      <c r="AF63" s="58">
        <f t="shared" si="17"/>
        <v>358811.62146344618</v>
      </c>
      <c r="AG63" s="70">
        <f t="shared" si="18"/>
        <v>2.1221298016194854E-2</v>
      </c>
      <c r="AH63" s="70">
        <f t="shared" si="19"/>
        <v>-4.9299200921088202E-5</v>
      </c>
      <c r="AI63" s="70">
        <f t="shared" si="20"/>
        <v>2.1171998815273766E-2</v>
      </c>
      <c r="AJ63" s="70">
        <f t="shared" si="21"/>
        <v>8.3448294119968969E-4</v>
      </c>
      <c r="AK63" s="106">
        <f t="shared" si="22"/>
        <v>1.0194993411160174E-6</v>
      </c>
      <c r="AL63" s="19">
        <f t="shared" si="25"/>
        <v>222496.27993298206</v>
      </c>
      <c r="AM63" s="19">
        <f t="shared" si="31"/>
        <v>15728.306763597944</v>
      </c>
      <c r="AN63" s="19">
        <f t="shared" si="26"/>
        <v>452896.19732490787</v>
      </c>
      <c r="AO63" s="72">
        <f t="shared" si="27"/>
        <v>-4.6107526881720435</v>
      </c>
      <c r="AP63" s="6">
        <f t="shared" si="28"/>
        <v>-1.3794623655913978</v>
      </c>
    </row>
    <row r="64" spans="1:42" ht="15" customHeight="1" x14ac:dyDescent="0.25">
      <c r="A64" s="4">
        <v>43800</v>
      </c>
      <c r="B64" s="60">
        <f t="shared" si="2"/>
        <v>12</v>
      </c>
      <c r="C64">
        <v>10203101.784306001</v>
      </c>
      <c r="D64">
        <v>0.13225806451612901</v>
      </c>
      <c r="E64" s="94">
        <v>32.1</v>
      </c>
      <c r="F64">
        <v>0</v>
      </c>
      <c r="G64" s="97">
        <v>-2.3000000000000007</v>
      </c>
      <c r="H64" s="103">
        <v>13.534695973443256</v>
      </c>
      <c r="I64">
        <v>5.3899999999999997E-2</v>
      </c>
      <c r="J64" s="9">
        <v>1</v>
      </c>
      <c r="K64" s="2"/>
      <c r="L64" s="7">
        <v>218077</v>
      </c>
      <c r="M64" s="7">
        <v>520273</v>
      </c>
      <c r="N64" s="21">
        <f t="shared" si="6"/>
        <v>0.69999999999999574</v>
      </c>
      <c r="O64" s="21">
        <f t="shared" si="7"/>
        <v>-1.4161290322580644</v>
      </c>
      <c r="P64" s="93">
        <f t="shared" si="8"/>
        <v>130502.38711999921</v>
      </c>
      <c r="Q64" s="8">
        <f t="shared" si="9"/>
        <v>9199.8858097161283</v>
      </c>
      <c r="R64" s="8">
        <f t="shared" si="10"/>
        <v>7331.0458304920467</v>
      </c>
      <c r="S64" s="105">
        <f t="shared" si="11"/>
        <v>-106.58163599999102</v>
      </c>
      <c r="T64" s="20">
        <f t="shared" si="30"/>
        <v>1.6487452455057165E-2</v>
      </c>
      <c r="U64" s="20">
        <f t="shared" si="30"/>
        <v>1.1622981251689663E-3</v>
      </c>
      <c r="V64" s="101">
        <v>0.84411169753798587</v>
      </c>
      <c r="W64" s="1">
        <v>0.9180346306424928</v>
      </c>
      <c r="X64" s="1">
        <f>VLOOKUP($B64,Sheet6!$E$4:$H$15,3,FALSE)</f>
        <v>0.7481039658713855</v>
      </c>
      <c r="Y64" s="1">
        <f>VLOOKUP($B64,Sheet6!$E$4:$H$15,4,FALSE)</f>
        <v>0.16876818322222856</v>
      </c>
      <c r="Z64" s="5">
        <f t="shared" si="12"/>
        <v>22024.650780406228</v>
      </c>
      <c r="AA64" s="5">
        <f t="shared" si="24"/>
        <v>119805.71075767209</v>
      </c>
      <c r="AB64" s="5">
        <f t="shared" si="13"/>
        <v>97629.353360154229</v>
      </c>
      <c r="AC64" s="58">
        <f t="shared" si="14"/>
        <v>8445.8137712758562</v>
      </c>
      <c r="AD64" s="58">
        <f t="shared" si="15"/>
        <v>6730.1539512189529</v>
      </c>
      <c r="AE64" s="58">
        <f t="shared" si="16"/>
        <v>-97.845632838524367</v>
      </c>
      <c r="AF64" s="58">
        <f t="shared" si="17"/>
        <v>225880.87788910218</v>
      </c>
      <c r="AG64" s="70">
        <f t="shared" si="18"/>
        <v>1.5136052324814065E-2</v>
      </c>
      <c r="AH64" s="70">
        <f t="shared" si="19"/>
        <v>1.0670299300359538E-3</v>
      </c>
      <c r="AI64" s="70">
        <f t="shared" si="20"/>
        <v>1.620308225485002E-2</v>
      </c>
      <c r="AJ64" s="70">
        <f t="shared" si="21"/>
        <v>8.5027634922804206E-4</v>
      </c>
      <c r="AK64" s="106">
        <f t="shared" si="22"/>
        <v>-1.2361652954874777E-5</v>
      </c>
      <c r="AL64" s="19">
        <f t="shared" si="25"/>
        <v>-63319.039330891013</v>
      </c>
      <c r="AM64" s="19">
        <f t="shared" si="31"/>
        <v>8871.2309084062326</v>
      </c>
      <c r="AN64" s="19">
        <f t="shared" si="26"/>
        <v>-132930.743574344</v>
      </c>
      <c r="AO64" s="72">
        <f t="shared" si="27"/>
        <v>6.5591397849462343E-2</v>
      </c>
      <c r="AP64" s="6">
        <f t="shared" si="28"/>
        <v>-0.13666666666666666</v>
      </c>
    </row>
    <row r="65" spans="1:42" ht="15" customHeight="1" x14ac:dyDescent="0.25">
      <c r="A65" s="4">
        <v>43831</v>
      </c>
      <c r="B65" s="60">
        <f t="shared" si="2"/>
        <v>1</v>
      </c>
      <c r="C65" s="7">
        <v>0</v>
      </c>
      <c r="D65" s="95">
        <v>1.2580645161290323</v>
      </c>
      <c r="E65" s="94">
        <v>27.7</v>
      </c>
      <c r="F65">
        <v>0</v>
      </c>
      <c r="G65" s="97">
        <v>1.8000000000000007</v>
      </c>
      <c r="H65" s="103">
        <v>13.534695973443256</v>
      </c>
      <c r="I65" s="95">
        <v>5.6100000000000004E-2</v>
      </c>
      <c r="J65" s="2"/>
      <c r="K65" s="2"/>
      <c r="L65" s="7">
        <v>227286</v>
      </c>
      <c r="M65" s="7">
        <v>460917</v>
      </c>
      <c r="N65" s="21">
        <f t="shared" si="6"/>
        <v>1.2000000000000028</v>
      </c>
      <c r="O65" s="21">
        <f t="shared" si="7"/>
        <v>0.87096774193548387</v>
      </c>
      <c r="P65" s="93">
        <f t="shared" si="8"/>
        <v>223718.37792000052</v>
      </c>
      <c r="Q65" s="8">
        <f t="shared" si="9"/>
        <v>-5658.2441198709676</v>
      </c>
      <c r="R65" s="8">
        <f t="shared" si="10"/>
        <v>7331.0458304920467</v>
      </c>
      <c r="S65" s="105">
        <f t="shared" si="11"/>
        <v>-35.825759999997047</v>
      </c>
      <c r="T65" s="20">
        <f t="shared" ref="T65:U74" si="32">P65/$C53</f>
        <v>2.9125561608176153E-2</v>
      </c>
      <c r="U65" s="20">
        <f t="shared" si="32"/>
        <v>-7.3663835416477494E-4</v>
      </c>
      <c r="V65" s="101">
        <v>0.69903743703562948</v>
      </c>
      <c r="W65" s="1">
        <v>0.81359249363264008</v>
      </c>
      <c r="X65" s="1">
        <f>VLOOKUP($B65,Sheet6!$E$4:$H$15,3,FALSE)</f>
        <v>0.68238268288829185</v>
      </c>
      <c r="Y65" s="1">
        <f>VLOOKUP($B65,Sheet6!$E$4:$H$15,4,FALSE)</f>
        <v>9.7920193453824286E-2</v>
      </c>
      <c r="Z65" s="5">
        <f t="shared" si="12"/>
        <v>21906.546845102224</v>
      </c>
      <c r="AA65" s="5">
        <f t="shared" si="24"/>
        <v>182015.5929633826</v>
      </c>
      <c r="AB65" s="5">
        <f t="shared" si="13"/>
        <v>152661.54693646674</v>
      </c>
      <c r="AC65" s="58">
        <f t="shared" si="14"/>
        <v>-4603.5049430680438</v>
      </c>
      <c r="AD65" s="58">
        <f t="shared" si="15"/>
        <v>5964.4838581651929</v>
      </c>
      <c r="AE65" s="58">
        <f t="shared" si="16"/>
        <v>-29.147569414682089</v>
      </c>
      <c r="AF65" s="58">
        <f t="shared" si="17"/>
        <v>330073.63495678129</v>
      </c>
      <c r="AG65" s="70">
        <f t="shared" si="18"/>
        <v>2.3696338297247124E-2</v>
      </c>
      <c r="AH65" s="70">
        <f t="shared" si="19"/>
        <v>-5.9932343547036324E-4</v>
      </c>
      <c r="AI65" s="70">
        <f t="shared" si="20"/>
        <v>2.309701486177676E-2</v>
      </c>
      <c r="AJ65" s="70">
        <f t="shared" si="21"/>
        <v>7.7650724847505689E-4</v>
      </c>
      <c r="AK65" s="106">
        <f t="shared" si="22"/>
        <v>-3.7946785445560775E-6</v>
      </c>
      <c r="AL65" s="19">
        <f t="shared" si="25"/>
        <v>62209.882205710514</v>
      </c>
      <c r="AM65" s="19">
        <f t="shared" si="31"/>
        <v>-13049.318714343899</v>
      </c>
      <c r="AN65" s="19">
        <f t="shared" si="26"/>
        <v>104192.75706767911</v>
      </c>
      <c r="AO65" s="72">
        <f t="shared" si="27"/>
        <v>1.1258064516129032</v>
      </c>
      <c r="AP65" s="6">
        <f t="shared" si="28"/>
        <v>0</v>
      </c>
    </row>
    <row r="66" spans="1:42" ht="15" customHeight="1" x14ac:dyDescent="0.25">
      <c r="A66" s="4">
        <v>43862</v>
      </c>
      <c r="B66" s="60">
        <f t="shared" si="2"/>
        <v>2</v>
      </c>
      <c r="C66" s="7">
        <v>0</v>
      </c>
      <c r="D66" s="95">
        <v>0.19310344827586207</v>
      </c>
      <c r="E66" s="95">
        <v>25.9</v>
      </c>
      <c r="F66">
        <v>0</v>
      </c>
      <c r="G66" s="97">
        <v>3</v>
      </c>
      <c r="H66" s="103">
        <v>13.534695973443256</v>
      </c>
      <c r="I66" s="104">
        <v>5.5025819284239601E-2</v>
      </c>
      <c r="J66" s="2"/>
      <c r="K66" s="2"/>
      <c r="L66" s="7">
        <v>509125</v>
      </c>
      <c r="M66" s="7">
        <v>489444</v>
      </c>
      <c r="N66" s="21">
        <f t="shared" si="6"/>
        <v>-0.70000000000000284</v>
      </c>
      <c r="O66" s="21">
        <f t="shared" si="7"/>
        <v>0.12167487684729064</v>
      </c>
      <c r="P66" s="93">
        <f t="shared" si="8"/>
        <v>-130502.38712000055</v>
      </c>
      <c r="Q66" s="8">
        <f t="shared" si="9"/>
        <v>-790.46114259901469</v>
      </c>
      <c r="R66" s="8">
        <f t="shared" si="10"/>
        <v>7331.0458304920467</v>
      </c>
      <c r="S66" s="105">
        <f t="shared" si="11"/>
        <v>23.055495129863175</v>
      </c>
      <c r="T66" s="20">
        <f t="shared" si="32"/>
        <v>-1.8193781453062944E-2</v>
      </c>
      <c r="U66" s="20">
        <f t="shared" si="32"/>
        <v>-1.1020087519441872E-4</v>
      </c>
      <c r="V66" s="101">
        <v>0.69435576506174324</v>
      </c>
      <c r="W66" s="1">
        <v>0.76098049558349623</v>
      </c>
      <c r="X66" s="1">
        <f>VLOOKUP($B66,Sheet6!$E$4:$H$15,3,FALSE)</f>
        <v>0.85888239321641102</v>
      </c>
      <c r="Y66" s="1">
        <f>VLOOKUP($B66,Sheet6!$E$4:$H$15,4,FALSE)</f>
        <v>0.16787673792834962</v>
      </c>
      <c r="Z66" s="5">
        <f t="shared" si="12"/>
        <v>-21908.315041568363</v>
      </c>
      <c r="AA66" s="5">
        <f t="shared" si="24"/>
        <v>-99309.771225407298</v>
      </c>
      <c r="AB66" s="5">
        <f t="shared" si="13"/>
        <v>-99309.771225407298</v>
      </c>
      <c r="AC66" s="58">
        <f t="shared" si="14"/>
        <v>-601.52551203449491</v>
      </c>
      <c r="AD66" s="58">
        <f t="shared" si="15"/>
        <v>5578.7828892331618</v>
      </c>
      <c r="AE66" s="58">
        <f t="shared" si="16"/>
        <v>17.544782109846164</v>
      </c>
      <c r="AF66" s="58">
        <f t="shared" si="17"/>
        <v>-199221.06796284908</v>
      </c>
      <c r="AG66" s="70">
        <f t="shared" si="18"/>
        <v>-1.3845112826689663E-2</v>
      </c>
      <c r="AH66" s="70">
        <f t="shared" si="19"/>
        <v>-8.386071661918378E-5</v>
      </c>
      <c r="AI66" s="70">
        <f t="shared" si="20"/>
        <v>-1.3928973543308847E-2</v>
      </c>
      <c r="AJ66" s="70">
        <f t="shared" si="21"/>
        <v>7.7775708859228706E-4</v>
      </c>
      <c r="AK66" s="106">
        <f t="shared" si="22"/>
        <v>2.4459777203510541E-6</v>
      </c>
      <c r="AL66" s="19">
        <f t="shared" si="25"/>
        <v>-281325.36418878991</v>
      </c>
      <c r="AM66" s="19">
        <f t="shared" si="31"/>
        <v>4001.9794310335487</v>
      </c>
      <c r="AN66" s="19">
        <f t="shared" si="26"/>
        <v>-529294.70291963033</v>
      </c>
      <c r="AO66" s="72">
        <f t="shared" si="27"/>
        <v>-1.0649610678531702</v>
      </c>
      <c r="AP66" s="6">
        <f t="shared" si="28"/>
        <v>0</v>
      </c>
    </row>
    <row r="67" spans="1:42" ht="15" customHeight="1" x14ac:dyDescent="0.25">
      <c r="A67" s="4">
        <v>43891</v>
      </c>
      <c r="B67" s="60">
        <f t="shared" si="2"/>
        <v>3</v>
      </c>
      <c r="C67" s="7">
        <v>0</v>
      </c>
      <c r="D67" s="95">
        <v>0.64516129032258063</v>
      </c>
      <c r="E67" s="95">
        <v>30.8</v>
      </c>
      <c r="F67">
        <v>0</v>
      </c>
      <c r="G67" s="97">
        <v>3.2000000000000028</v>
      </c>
      <c r="H67" s="103">
        <v>13.534695973443256</v>
      </c>
      <c r="I67" s="104">
        <v>5.1393791104505898E-2</v>
      </c>
      <c r="J67" s="2"/>
      <c r="K67" s="2"/>
      <c r="L67" s="7">
        <v>1260108</v>
      </c>
      <c r="M67" s="7">
        <v>1216837</v>
      </c>
      <c r="N67" s="21">
        <f t="shared" si="6"/>
        <v>-0.99999999999999289</v>
      </c>
      <c r="O67" s="21">
        <f t="shared" si="7"/>
        <v>0.64516129032258063</v>
      </c>
      <c r="P67" s="93">
        <f t="shared" si="8"/>
        <v>-186431.98159999866</v>
      </c>
      <c r="Q67" s="8">
        <f t="shared" si="9"/>
        <v>-4191.291940645161</v>
      </c>
      <c r="R67" s="8">
        <f t="shared" si="10"/>
        <v>7331.0458304920467</v>
      </c>
      <c r="S67" s="105">
        <f t="shared" si="11"/>
        <v>2.7425415999589404</v>
      </c>
      <c r="T67" s="20">
        <f t="shared" si="32"/>
        <v>-2.2926750895207838E-2</v>
      </c>
      <c r="U67" s="20">
        <f t="shared" si="32"/>
        <v>-5.1543037534427258E-4</v>
      </c>
      <c r="V67" s="101">
        <v>0.95573228780452846</v>
      </c>
      <c r="W67" s="1">
        <v>0.93847771163056404</v>
      </c>
      <c r="X67" s="1">
        <f>VLOOKUP($B67,Sheet6!$E$4:$H$15,3,FALSE)</f>
        <v>1.0186022015062937</v>
      </c>
      <c r="Y67" s="1">
        <f>VLOOKUP($B67,Sheet6!$E$4:$H$15,4,FALSE)</f>
        <v>0.73573420752714014</v>
      </c>
      <c r="Z67" s="5">
        <f t="shared" si="12"/>
        <v>-137164.3862401894</v>
      </c>
      <c r="AA67" s="5">
        <f t="shared" si="24"/>
        <v>-174962.25946671815</v>
      </c>
      <c r="AB67" s="5">
        <f t="shared" si="13"/>
        <v>-174962.25946671815</v>
      </c>
      <c r="AC67" s="58">
        <f t="shared" si="14"/>
        <v>-3933.4340692322967</v>
      </c>
      <c r="AD67" s="58">
        <f t="shared" si="15"/>
        <v>6880.0231148589637</v>
      </c>
      <c r="AE67" s="58">
        <f t="shared" si="16"/>
        <v>2.5738141647810924</v>
      </c>
      <c r="AF67" s="58">
        <f t="shared" si="17"/>
        <v>-353857.95300266863</v>
      </c>
      <c r="AG67" s="70">
        <f t="shared" si="18"/>
        <v>-2.1516244715258634E-2</v>
      </c>
      <c r="AH67" s="70">
        <f t="shared" si="19"/>
        <v>-4.8371991915797567E-4</v>
      </c>
      <c r="AI67" s="70">
        <f t="shared" si="20"/>
        <v>-2.199996463441661E-2</v>
      </c>
      <c r="AJ67" s="70">
        <f t="shared" si="21"/>
        <v>8.4608110021636162E-4</v>
      </c>
      <c r="AK67" s="106">
        <f t="shared" si="22"/>
        <v>3.1651863430332139E-7</v>
      </c>
      <c r="AL67" s="19">
        <f t="shared" si="25"/>
        <v>-75652.488241310857</v>
      </c>
      <c r="AM67" s="19">
        <f t="shared" si="31"/>
        <v>-3331.9085571978017</v>
      </c>
      <c r="AN67" s="19">
        <f t="shared" si="26"/>
        <v>-154636.88503981955</v>
      </c>
      <c r="AO67" s="72">
        <f t="shared" si="27"/>
        <v>0.45205784204671856</v>
      </c>
      <c r="AP67" s="6">
        <f t="shared" si="28"/>
        <v>0</v>
      </c>
    </row>
    <row r="68" spans="1:42" ht="15" customHeight="1" x14ac:dyDescent="0.25">
      <c r="A68" s="4">
        <v>43922</v>
      </c>
      <c r="B68" s="60">
        <f t="shared" si="2"/>
        <v>4</v>
      </c>
      <c r="C68" s="7">
        <v>0</v>
      </c>
      <c r="D68" s="95">
        <v>1.4</v>
      </c>
      <c r="E68" s="95">
        <v>35.9</v>
      </c>
      <c r="F68">
        <v>0</v>
      </c>
      <c r="G68" s="97">
        <v>3</v>
      </c>
      <c r="H68" s="103">
        <v>13.639055988767499</v>
      </c>
      <c r="I68" s="104">
        <v>4.43144141440081E-2</v>
      </c>
      <c r="J68" s="2"/>
      <c r="K68" s="2"/>
      <c r="L68" s="7">
        <v>1931675</v>
      </c>
      <c r="M68" s="7">
        <v>1947495</v>
      </c>
      <c r="N68" s="21">
        <f t="shared" si="6"/>
        <v>0.59999999999999432</v>
      </c>
      <c r="O68" s="21">
        <f t="shared" si="7"/>
        <v>-0.13333333333333353</v>
      </c>
      <c r="P68" s="93">
        <f t="shared" si="8"/>
        <v>111859.18895999889</v>
      </c>
      <c r="Q68" s="8">
        <f t="shared" si="9"/>
        <v>866.20033440000043</v>
      </c>
      <c r="R68" s="8">
        <f t="shared" si="10"/>
        <v>7331.0458304920467</v>
      </c>
      <c r="S68" s="105">
        <f t="shared" si="11"/>
        <v>-36.850503415956894</v>
      </c>
      <c r="T68" s="20">
        <f t="shared" si="32"/>
        <v>1.2311144772046118E-2</v>
      </c>
      <c r="U68" s="20">
        <f t="shared" si="32"/>
        <v>9.5333408167357664E-5</v>
      </c>
      <c r="V68" s="101">
        <v>1.1520610232321131</v>
      </c>
      <c r="W68" s="1">
        <v>1.063084944923322</v>
      </c>
      <c r="X68" s="1">
        <f>VLOOKUP($B68,Sheet6!$E$4:$H$15,3,FALSE)</f>
        <v>1.152219939958919</v>
      </c>
      <c r="Y68" s="1">
        <f>VLOOKUP($B68,Sheet6!$E$4:$H$15,4,FALSE)</f>
        <v>1.5132048869518739</v>
      </c>
      <c r="Z68" s="5">
        <f t="shared" si="12"/>
        <v>169265.87138474343</v>
      </c>
      <c r="AA68" s="5">
        <f t="shared" si="24"/>
        <v>118915.81973470788</v>
      </c>
      <c r="AB68" s="5">
        <f t="shared" si="13"/>
        <v>118915.81973470788</v>
      </c>
      <c r="AC68" s="58">
        <f t="shared" si="14"/>
        <v>920.8445347881875</v>
      </c>
      <c r="AD68" s="58">
        <f t="shared" si="15"/>
        <v>7793.5244529389865</v>
      </c>
      <c r="AE68" s="58">
        <f t="shared" si="16"/>
        <v>-39.175215394349223</v>
      </c>
      <c r="AF68" s="58">
        <f t="shared" si="17"/>
        <v>238752.48400420396</v>
      </c>
      <c r="AG68" s="70">
        <f t="shared" si="18"/>
        <v>1.3087792661933689E-2</v>
      </c>
      <c r="AH68" s="70">
        <f t="shared" si="19"/>
        <v>1.01347510970948E-4</v>
      </c>
      <c r="AI68" s="70">
        <f t="shared" si="20"/>
        <v>1.3189140172904637E-2</v>
      </c>
      <c r="AJ68" s="70">
        <f t="shared" si="21"/>
        <v>8.5774989714009387E-4</v>
      </c>
      <c r="AK68" s="106">
        <f t="shared" si="22"/>
        <v>-4.3115970416019348E-6</v>
      </c>
      <c r="AL68" s="19">
        <f t="shared" si="25"/>
        <v>293878.07920142601</v>
      </c>
      <c r="AM68" s="19">
        <f t="shared" si="31"/>
        <v>4854.2786040204846</v>
      </c>
      <c r="AN68" s="19">
        <f t="shared" si="26"/>
        <v>592610.43700687261</v>
      </c>
      <c r="AO68" s="72">
        <f t="shared" si="27"/>
        <v>0.75483870967741928</v>
      </c>
      <c r="AP68" s="6">
        <f t="shared" si="28"/>
        <v>0</v>
      </c>
    </row>
    <row r="69" spans="1:42" ht="15" customHeight="1" x14ac:dyDescent="0.25">
      <c r="A69" s="4">
        <v>43952</v>
      </c>
      <c r="B69" s="60">
        <f t="shared" si="2"/>
        <v>5</v>
      </c>
      <c r="C69" s="7">
        <v>0</v>
      </c>
      <c r="D69" s="95">
        <v>1.5483870967741935</v>
      </c>
      <c r="E69" s="95">
        <v>39.1</v>
      </c>
      <c r="F69">
        <v>0.16451612903225804</v>
      </c>
      <c r="G69" s="97">
        <v>1.2999999999999972</v>
      </c>
      <c r="H69" s="103">
        <v>13.639055988767499</v>
      </c>
      <c r="I69" s="104">
        <v>4.6407447332329203E-2</v>
      </c>
      <c r="J69" s="2"/>
      <c r="K69" s="2"/>
      <c r="L69" s="7">
        <v>2195750</v>
      </c>
      <c r="M69" s="7">
        <v>2660455</v>
      </c>
      <c r="N69" s="21">
        <f t="shared" si="6"/>
        <v>-0.70000000000000284</v>
      </c>
      <c r="O69" s="21">
        <f t="shared" si="7"/>
        <v>0.67741935483870963</v>
      </c>
      <c r="P69" s="93">
        <f t="shared" si="8"/>
        <v>-130502.38712000052</v>
      </c>
      <c r="Q69" s="8">
        <f t="shared" si="9"/>
        <v>-4400.8565376774186</v>
      </c>
      <c r="R69" s="8">
        <f t="shared" si="10"/>
        <v>7331.0458304920467</v>
      </c>
      <c r="S69" s="105">
        <f t="shared" si="11"/>
        <v>-25.144733585164488</v>
      </c>
      <c r="T69" s="20">
        <f t="shared" si="32"/>
        <v>-1.188512989405624E-2</v>
      </c>
      <c r="U69" s="20">
        <f t="shared" si="32"/>
        <v>-4.0079536282586984E-4</v>
      </c>
      <c r="V69" s="101">
        <v>1.4421604407088038</v>
      </c>
      <c r="W69" s="1">
        <v>1.2213381976314479</v>
      </c>
      <c r="X69" s="1">
        <f>VLOOKUP($B69,Sheet6!$E$4:$H$15,3,FALSE)</f>
        <v>1.1851582661821245</v>
      </c>
      <c r="Y69" s="1">
        <f>VLOOKUP($B69,Sheet6!$E$4:$H$15,4,FALSE)</f>
        <v>2.2029768560188674</v>
      </c>
      <c r="Z69" s="5">
        <f t="shared" si="12"/>
        <v>-287493.73848057591</v>
      </c>
      <c r="AA69" s="5">
        <f t="shared" si="24"/>
        <v>-159387.55027174292</v>
      </c>
      <c r="AB69" s="5">
        <f t="shared" si="13"/>
        <v>-154665.98285176823</v>
      </c>
      <c r="AC69" s="58">
        <f t="shared" si="14"/>
        <v>-5374.9341917615129</v>
      </c>
      <c r="AD69" s="58">
        <f t="shared" si="15"/>
        <v>8953.6863013666971</v>
      </c>
      <c r="AE69" s="58">
        <f t="shared" si="16"/>
        <v>-30.710223596827731</v>
      </c>
      <c r="AF69" s="58">
        <f t="shared" si="17"/>
        <v>-319428.46731527266</v>
      </c>
      <c r="AG69" s="70">
        <f t="shared" si="18"/>
        <v>-1.4515763123422291E-2</v>
      </c>
      <c r="AH69" s="70">
        <f t="shared" si="19"/>
        <v>-4.8950668605279011E-4</v>
      </c>
      <c r="AI69" s="70">
        <f t="shared" si="20"/>
        <v>-1.5005269809475081E-2</v>
      </c>
      <c r="AJ69" s="70">
        <f t="shared" si="21"/>
        <v>8.1543125049906564E-4</v>
      </c>
      <c r="AK69" s="106">
        <f t="shared" si="22"/>
        <v>-2.7968453648911857E-6</v>
      </c>
      <c r="AL69" s="19">
        <f t="shared" si="25"/>
        <v>-278303.3700064508</v>
      </c>
      <c r="AM69" s="19">
        <f t="shared" si="31"/>
        <v>-6295.7787265497009</v>
      </c>
      <c r="AN69" s="19">
        <f t="shared" si="26"/>
        <v>-558180.95131947659</v>
      </c>
      <c r="AO69" s="72">
        <f t="shared" si="27"/>
        <v>0.14838709677419359</v>
      </c>
      <c r="AP69" s="6">
        <f t="shared" si="28"/>
        <v>0.16451612903225804</v>
      </c>
    </row>
    <row r="70" spans="1:42" ht="15" customHeight="1" x14ac:dyDescent="0.25">
      <c r="A70" s="4">
        <v>43983</v>
      </c>
      <c r="B70" s="60">
        <f t="shared" ref="B70" si="33">MONTH(A70)</f>
        <v>6</v>
      </c>
      <c r="C70" s="7">
        <v>0</v>
      </c>
      <c r="D70" s="95">
        <v>3.8</v>
      </c>
      <c r="E70" s="95">
        <v>42.8</v>
      </c>
      <c r="F70">
        <v>4.333333333333333</v>
      </c>
      <c r="G70" s="97">
        <v>-5.3999999999999986</v>
      </c>
      <c r="H70" s="103">
        <v>13.639055988767499</v>
      </c>
      <c r="I70" s="104">
        <v>3.9697429169770398E-2</v>
      </c>
      <c r="J70" s="2"/>
      <c r="K70" s="2"/>
      <c r="L70" s="7">
        <v>2154279</v>
      </c>
      <c r="M70" s="7">
        <v>2884667</v>
      </c>
      <c r="N70" s="21">
        <f t="shared" si="6"/>
        <v>-1.0999999999999943</v>
      </c>
      <c r="O70" s="21">
        <f t="shared" si="7"/>
        <v>1</v>
      </c>
      <c r="P70" s="93">
        <f t="shared" si="8"/>
        <v>-205075.17975999892</v>
      </c>
      <c r="Q70" s="8">
        <f t="shared" si="9"/>
        <v>-6496.5025079999978</v>
      </c>
      <c r="R70" s="8">
        <f t="shared" si="10"/>
        <v>7331.0458304920467</v>
      </c>
      <c r="S70" s="105">
        <f t="shared" si="11"/>
        <v>-62.672054513293176</v>
      </c>
      <c r="T70" s="20">
        <f t="shared" si="32"/>
        <v>-1.6612545067669328E-2</v>
      </c>
      <c r="U70" s="20">
        <f t="shared" si="32"/>
        <v>-5.2626281163171691E-4</v>
      </c>
      <c r="V70" s="101">
        <v>1.3626137261133346</v>
      </c>
      <c r="W70" s="1">
        <v>1.1785905166749064</v>
      </c>
      <c r="X70" s="1">
        <f>VLOOKUP($B70,Sheet6!$E$4:$H$15,3,FALSE)</f>
        <v>1.1770790540896401</v>
      </c>
      <c r="Y70" s="1">
        <f>VLOOKUP($B70,Sheet6!$E$4:$H$15,4,FALSE)</f>
        <v>2.2674598252005316</v>
      </c>
      <c r="Z70" s="5">
        <f t="shared" si="12"/>
        <v>-464999.73125157476</v>
      </c>
      <c r="AA70" s="5">
        <f t="shared" si="24"/>
        <v>-241699.66207053643</v>
      </c>
      <c r="AB70" s="5">
        <f t="shared" si="13"/>
        <v>-241389.69860916244</v>
      </c>
      <c r="AC70" s="58">
        <f t="shared" si="14"/>
        <v>-7656.7162474835432</v>
      </c>
      <c r="AD70" s="58">
        <f t="shared" si="15"/>
        <v>8640.3010931270401</v>
      </c>
      <c r="AE70" s="58">
        <f t="shared" si="16"/>
        <v>-73.864689109900112</v>
      </c>
      <c r="AF70" s="58">
        <f t="shared" si="17"/>
        <v>-490746.07692718244</v>
      </c>
      <c r="AG70" s="70">
        <f t="shared" si="18"/>
        <v>-1.9579388074589563E-2</v>
      </c>
      <c r="AH70" s="70">
        <f t="shared" si="19"/>
        <v>-6.2024835906781422E-4</v>
      </c>
      <c r="AI70" s="70">
        <f t="shared" si="20"/>
        <v>-2.0199636433657377E-2</v>
      </c>
      <c r="AJ70" s="70">
        <f t="shared" si="21"/>
        <v>6.9992571249133341E-4</v>
      </c>
      <c r="AK70" s="106">
        <f t="shared" si="22"/>
        <v>-5.9835640674978868E-6</v>
      </c>
      <c r="AL70" s="19">
        <f t="shared" si="25"/>
        <v>-82312.111798793514</v>
      </c>
      <c r="AM70" s="19">
        <f t="shared" si="31"/>
        <v>-2281.7820557220302</v>
      </c>
      <c r="AN70" s="19">
        <f t="shared" si="26"/>
        <v>-171317.60961190978</v>
      </c>
      <c r="AO70" s="72">
        <f t="shared" si="27"/>
        <v>2.2516129032258063</v>
      </c>
      <c r="AP70" s="6">
        <f t="shared" si="28"/>
        <v>4.1688172043010754</v>
      </c>
    </row>
    <row r="71" spans="1:42" ht="15" customHeight="1" x14ac:dyDescent="0.25">
      <c r="A71" s="4">
        <v>44013</v>
      </c>
      <c r="B71" s="60">
        <f>MONTH(A71)</f>
        <v>7</v>
      </c>
      <c r="C71" s="7">
        <v>0</v>
      </c>
      <c r="D71" s="95">
        <v>5.709677419354839</v>
      </c>
      <c r="E71" s="95">
        <v>39.1</v>
      </c>
      <c r="F71">
        <v>11.451612903225806</v>
      </c>
      <c r="G71" s="97">
        <v>-3.5</v>
      </c>
      <c r="H71" s="103">
        <v>13.639055988767499</v>
      </c>
      <c r="I71" s="104">
        <v>4.59765287347337E-2</v>
      </c>
      <c r="J71" s="2"/>
      <c r="K71" s="2"/>
      <c r="L71" s="7">
        <v>1843855</v>
      </c>
      <c r="M71" s="7">
        <v>2907326</v>
      </c>
      <c r="N71" s="21">
        <f t="shared" si="6"/>
        <v>1.2999999999999972</v>
      </c>
      <c r="O71" s="21">
        <f t="shared" si="7"/>
        <v>3.903225806451613</v>
      </c>
      <c r="P71" s="93">
        <f t="shared" si="8"/>
        <v>242361.57607999945</v>
      </c>
      <c r="Q71" s="8">
        <f t="shared" si="9"/>
        <v>-25357.316240903223</v>
      </c>
      <c r="R71" s="8">
        <f t="shared" si="10"/>
        <v>7331.0458304920467</v>
      </c>
      <c r="S71" s="105">
        <f t="shared" si="11"/>
        <v>-27.554745020915959</v>
      </c>
      <c r="T71" s="20">
        <f t="shared" si="32"/>
        <v>2.0986811966836303E-2</v>
      </c>
      <c r="U71" s="20">
        <f t="shared" si="32"/>
        <v>-2.1957656677219339E-3</v>
      </c>
      <c r="V71" s="101">
        <v>1.0486367082270924</v>
      </c>
      <c r="W71" s="1">
        <v>1.0703031630514173</v>
      </c>
      <c r="X71" s="1">
        <f>VLOOKUP($B71,Sheet6!$E$4:$H$15,3,FALSE)</f>
        <v>1.0515405277294989</v>
      </c>
      <c r="Y71" s="1">
        <f>VLOOKUP($B71,Sheet6!$E$4:$H$15,4,FALSE)</f>
        <v>1.7540043667698575</v>
      </c>
      <c r="Z71" s="5">
        <f t="shared" si="12"/>
        <v>425103.26278154406</v>
      </c>
      <c r="AA71" s="5">
        <f t="shared" si="24"/>
        <v>259400.36148055011</v>
      </c>
      <c r="AB71" s="5">
        <f t="shared" si="13"/>
        <v>254853.01961251572</v>
      </c>
      <c r="AC71" s="58">
        <f t="shared" si="14"/>
        <v>-27140.015779133792</v>
      </c>
      <c r="AD71" s="58">
        <f t="shared" si="15"/>
        <v>7846.441540850542</v>
      </c>
      <c r="AE71" s="58">
        <f t="shared" si="16"/>
        <v>-29.491930752961643</v>
      </c>
      <c r="AF71" s="58">
        <f t="shared" si="17"/>
        <v>487113.36531393207</v>
      </c>
      <c r="AG71" s="70">
        <f t="shared" si="18"/>
        <v>2.2462251230470229E-2</v>
      </c>
      <c r="AH71" s="70">
        <f t="shared" si="19"/>
        <v>-2.3501349394824929E-3</v>
      </c>
      <c r="AI71" s="70">
        <f t="shared" si="20"/>
        <v>2.0112116290987737E-2</v>
      </c>
      <c r="AJ71" s="70">
        <f t="shared" si="21"/>
        <v>6.7944678314952147E-4</v>
      </c>
      <c r="AK71" s="106">
        <f t="shared" si="22"/>
        <v>-2.5537942740851825E-6</v>
      </c>
      <c r="AL71" s="19">
        <f t="shared" si="25"/>
        <v>501100.02355108655</v>
      </c>
      <c r="AM71" s="19">
        <f t="shared" si="31"/>
        <v>-19483.299531650249</v>
      </c>
      <c r="AN71" s="19">
        <f t="shared" si="26"/>
        <v>977859.44224111456</v>
      </c>
      <c r="AO71" s="72">
        <f t="shared" si="27"/>
        <v>1.9096774193548391</v>
      </c>
      <c r="AP71" s="6">
        <f t="shared" si="28"/>
        <v>7.118279569892473</v>
      </c>
    </row>
    <row r="72" spans="1:42" x14ac:dyDescent="0.25">
      <c r="A72" s="4">
        <v>44044</v>
      </c>
      <c r="D72" s="95">
        <v>5.903225806451613</v>
      </c>
      <c r="E72" s="95">
        <v>34.700000000000003</v>
      </c>
      <c r="F72">
        <v>8.258064516129032</v>
      </c>
      <c r="G72" s="98">
        <v>-0.20000000000000284</v>
      </c>
      <c r="H72" s="103">
        <v>13.639055988767499</v>
      </c>
      <c r="I72" s="104">
        <v>4.2221380955686998E-2</v>
      </c>
      <c r="J72" s="18"/>
      <c r="N72" s="21">
        <f t="shared" si="6"/>
        <v>1.1999999999999993</v>
      </c>
      <c r="O72" s="21">
        <f t="shared" si="7"/>
        <v>2.774193548387097</v>
      </c>
      <c r="P72" s="93">
        <f t="shared" si="8"/>
        <v>223718.37791999988</v>
      </c>
      <c r="Q72" s="8">
        <f t="shared" si="9"/>
        <v>-18022.555344774195</v>
      </c>
      <c r="R72" s="8">
        <f t="shared" si="10"/>
        <v>7331.0458304920467</v>
      </c>
      <c r="S72" s="105">
        <f t="shared" si="11"/>
        <v>-48.556273246749186</v>
      </c>
      <c r="T72" s="20">
        <f t="shared" si="32"/>
        <v>2.0911300737003799E-2</v>
      </c>
      <c r="U72" s="20">
        <f t="shared" si="32"/>
        <v>-1.6845959566121843E-3</v>
      </c>
      <c r="V72" s="101">
        <v>0.88156770605653045</v>
      </c>
      <c r="W72" s="1">
        <v>1.0092780431497046</v>
      </c>
      <c r="AA72" s="5">
        <f t="shared" si="24"/>
        <v>225794.04668372357</v>
      </c>
      <c r="AB72" s="5">
        <f t="shared" si="13"/>
        <v>225794.04668372357</v>
      </c>
      <c r="AC72" s="58">
        <f t="shared" si="14"/>
        <v>-18189.769390930949</v>
      </c>
      <c r="AD72" s="58">
        <f t="shared" si="15"/>
        <v>7399.0635900398138</v>
      </c>
      <c r="AE72" s="58">
        <f t="shared" si="16"/>
        <v>-49.006780445121372</v>
      </c>
      <c r="AF72" s="58">
        <f t="shared" si="17"/>
        <v>433398.3239765162</v>
      </c>
      <c r="AG72" s="70">
        <f t="shared" si="18"/>
        <v>2.1105316687558173E-2</v>
      </c>
      <c r="AH72" s="70">
        <f t="shared" si="19"/>
        <v>-1.7002257105874501E-3</v>
      </c>
      <c r="AI72" s="70">
        <f t="shared" si="20"/>
        <v>1.9405090976970723E-2</v>
      </c>
      <c r="AJ72" s="70">
        <f t="shared" si="21"/>
        <v>6.9160184935216078E-4</v>
      </c>
      <c r="AK72" s="106">
        <f t="shared" si="22"/>
        <v>-4.5807391130232027E-6</v>
      </c>
      <c r="AL72" s="19">
        <f t="shared" si="25"/>
        <v>-33606.31479682654</v>
      </c>
      <c r="AM72" s="19">
        <f t="shared" si="31"/>
        <v>8950.2463882028424</v>
      </c>
      <c r="AN72" s="19">
        <f t="shared" ref="AN72:AN74" si="34">AF72-AF71</f>
        <v>-53715.041337415867</v>
      </c>
      <c r="AO72" s="72">
        <f t="shared" si="27"/>
        <v>0.19354838709677402</v>
      </c>
      <c r="AP72" s="6">
        <f t="shared" si="28"/>
        <v>-3.193548387096774</v>
      </c>
    </row>
    <row r="73" spans="1:42" x14ac:dyDescent="0.25">
      <c r="A73" s="4">
        <v>44075</v>
      </c>
      <c r="D73" s="95">
        <v>6.4666666666666668</v>
      </c>
      <c r="E73" s="95">
        <v>32.799999999999997</v>
      </c>
      <c r="F73">
        <v>4.8666666666666663</v>
      </c>
      <c r="G73" s="98">
        <v>-9.9999999999997868E-2</v>
      </c>
      <c r="H73" s="103">
        <v>13.639055988767499</v>
      </c>
      <c r="I73" s="104">
        <v>5.2871226296262001E-2</v>
      </c>
      <c r="N73" s="21">
        <f t="shared" si="6"/>
        <v>0.80000000000000071</v>
      </c>
      <c r="O73" s="21">
        <f t="shared" si="7"/>
        <v>-4.2666666666666657</v>
      </c>
      <c r="P73" s="93">
        <f t="shared" si="8"/>
        <v>149145.58528000014</v>
      </c>
      <c r="Q73" s="8">
        <f t="shared" si="9"/>
        <v>27718.410700799992</v>
      </c>
      <c r="R73" s="8">
        <f t="shared" si="10"/>
        <v>7331.0458304920467</v>
      </c>
      <c r="S73" s="105">
        <f t="shared" si="11"/>
        <v>11.005437951106273</v>
      </c>
      <c r="T73" s="20">
        <f t="shared" si="32"/>
        <v>1.4160752558519934E-2</v>
      </c>
      <c r="U73" s="20">
        <f t="shared" si="32"/>
        <v>2.6317477283190789E-3</v>
      </c>
      <c r="V73" s="101">
        <v>0.87635315590168161</v>
      </c>
      <c r="W73" s="1">
        <v>0.98813731931533089</v>
      </c>
      <c r="AA73" s="5">
        <f t="shared" si="24"/>
        <v>147376.31882629541</v>
      </c>
      <c r="AB73" s="5">
        <f t="shared" si="13"/>
        <v>147376.31882629541</v>
      </c>
      <c r="AC73" s="58">
        <f t="shared" si="14"/>
        <v>27389.596045569888</v>
      </c>
      <c r="AD73" s="58">
        <f t="shared" si="15"/>
        <v>7244.0799747202445</v>
      </c>
      <c r="AE73" s="58">
        <f t="shared" si="16"/>
        <v>10.87488395489736</v>
      </c>
      <c r="AF73" s="58">
        <f t="shared" si="17"/>
        <v>322142.23369816068</v>
      </c>
      <c r="AG73" s="70">
        <f t="shared" si="18"/>
        <v>1.39927680726636E-2</v>
      </c>
      <c r="AH73" s="70">
        <f t="shared" si="19"/>
        <v>2.6005281453754265E-3</v>
      </c>
      <c r="AI73" s="70">
        <f t="shared" si="20"/>
        <v>1.6593296218039025E-2</v>
      </c>
      <c r="AJ73" s="70">
        <f t="shared" si="21"/>
        <v>6.8779524277275757E-4</v>
      </c>
      <c r="AK73" s="106">
        <f t="shared" si="22"/>
        <v>1.032524968800203E-6</v>
      </c>
      <c r="AL73" s="19">
        <f t="shared" si="25"/>
        <v>-78417.727857428166</v>
      </c>
      <c r="AM73" s="19">
        <f t="shared" si="31"/>
        <v>45579.365436500841</v>
      </c>
      <c r="AN73" s="19">
        <f t="shared" si="34"/>
        <v>-111256.09027835552</v>
      </c>
      <c r="AO73" s="72">
        <f t="shared" si="27"/>
        <v>0.5634408602150538</v>
      </c>
      <c r="AP73" s="6">
        <f t="shared" si="28"/>
        <v>-3.3913978494623658</v>
      </c>
    </row>
    <row r="74" spans="1:42" x14ac:dyDescent="0.25">
      <c r="A74" s="4">
        <v>44105</v>
      </c>
      <c r="D74" s="95">
        <v>2.806451612903226</v>
      </c>
      <c r="E74" s="95">
        <v>34</v>
      </c>
      <c r="F74">
        <v>0.83870967741935487</v>
      </c>
      <c r="G74" s="98">
        <v>0.40000000000000213</v>
      </c>
      <c r="H74" s="103">
        <v>13.639055988767499</v>
      </c>
      <c r="I74" s="104">
        <v>4.3329457349504101E-2</v>
      </c>
      <c r="N74" s="21">
        <f t="shared" si="6"/>
        <v>0.10000000000000142</v>
      </c>
      <c r="O74" s="21">
        <f t="shared" si="7"/>
        <v>-1.870967741935484</v>
      </c>
      <c r="P74" s="93">
        <f t="shared" si="8"/>
        <v>18643.198160000262</v>
      </c>
      <c r="Q74" s="8">
        <f t="shared" si="9"/>
        <v>12154.746627870969</v>
      </c>
      <c r="R74" s="8">
        <f t="shared" si="10"/>
        <v>7331.0458304920467</v>
      </c>
      <c r="S74" s="105">
        <f t="shared" si="11"/>
        <v>-42.359100983388998</v>
      </c>
      <c r="T74" s="20">
        <f t="shared" si="32"/>
        <v>1.6813803260293419E-3</v>
      </c>
      <c r="U74" s="20">
        <f t="shared" si="32"/>
        <v>1.0962041851714913E-3</v>
      </c>
      <c r="V74" s="101">
        <v>0.97691325630951342</v>
      </c>
      <c r="W74" s="1">
        <v>1.0559220984115503</v>
      </c>
      <c r="AA74" s="5">
        <f t="shared" si="24"/>
        <v>19685.76492220983</v>
      </c>
      <c r="AB74" s="5">
        <f t="shared" si="13"/>
        <v>19685.76492220983</v>
      </c>
      <c r="AC74" s="58">
        <f t="shared" si="14"/>
        <v>12834.465564962227</v>
      </c>
      <c r="AD74" s="58">
        <f t="shared" si="15"/>
        <v>7741.0132968844082</v>
      </c>
      <c r="AE74" s="58">
        <f t="shared" si="16"/>
        <v>-44.727910797206874</v>
      </c>
      <c r="AF74" s="58">
        <f t="shared" si="17"/>
        <v>52205.995409381889</v>
      </c>
      <c r="AG74" s="70">
        <f t="shared" si="18"/>
        <v>1.7754066420887992E-3</v>
      </c>
      <c r="AH74" s="70">
        <f t="shared" si="19"/>
        <v>1.1575062234938046E-3</v>
      </c>
      <c r="AI74" s="70">
        <f t="shared" si="20"/>
        <v>2.932912865582604E-3</v>
      </c>
      <c r="AJ74" s="70">
        <f t="shared" si="21"/>
        <v>6.9814134620091353E-4</v>
      </c>
      <c r="AK74" s="106">
        <f t="shared" si="22"/>
        <v>-4.0338909983896218E-6</v>
      </c>
      <c r="AL74" s="19">
        <f t="shared" si="25"/>
        <v>-127690.55390408558</v>
      </c>
      <c r="AM74" s="19">
        <f t="shared" si="31"/>
        <v>-14555.130480607661</v>
      </c>
      <c r="AN74" s="19">
        <f t="shared" si="34"/>
        <v>-269936.23828877881</v>
      </c>
      <c r="AO74" s="72">
        <f t="shared" si="27"/>
        <v>-3.6602150537634408</v>
      </c>
      <c r="AP74" s="6">
        <f t="shared" si="28"/>
        <v>-4.0279569892473113</v>
      </c>
    </row>
    <row r="75" spans="1:42" x14ac:dyDescent="0.25">
      <c r="O75" s="21"/>
      <c r="P75" s="8"/>
      <c r="Q75" s="8"/>
      <c r="R75" s="8"/>
      <c r="S75" s="8"/>
      <c r="T75" s="20"/>
      <c r="U75" s="20"/>
      <c r="V75" s="101"/>
      <c r="W75" s="1">
        <v>0.9822603853531271</v>
      </c>
      <c r="AD75" s="58">
        <f t="shared" si="15"/>
        <v>0</v>
      </c>
      <c r="AE75" s="58">
        <f t="shared" si="16"/>
        <v>0</v>
      </c>
      <c r="AJ75" s="70">
        <f t="shared" si="21"/>
        <v>0</v>
      </c>
      <c r="AK75" s="106">
        <f t="shared" si="22"/>
        <v>0</v>
      </c>
      <c r="AO75" s="72"/>
      <c r="AP75" s="6"/>
    </row>
    <row r="76" spans="1:42" x14ac:dyDescent="0.25">
      <c r="W76" s="1">
        <v>0.9180346306424928</v>
      </c>
      <c r="AD76" s="58">
        <f t="shared" si="15"/>
        <v>0</v>
      </c>
      <c r="AE76" s="58">
        <f t="shared" si="16"/>
        <v>0</v>
      </c>
      <c r="AJ76" s="70">
        <f t="shared" si="21"/>
        <v>0</v>
      </c>
      <c r="AK76" s="106">
        <f t="shared" si="22"/>
        <v>0</v>
      </c>
      <c r="AO76" s="72"/>
      <c r="AP76" s="6"/>
    </row>
    <row r="77" spans="1:42" x14ac:dyDescent="0.25">
      <c r="AO77" s="72"/>
      <c r="AP77" s="6"/>
    </row>
    <row r="78" spans="1:42" x14ac:dyDescent="0.25">
      <c r="AO78" s="72"/>
      <c r="AP78" s="6"/>
    </row>
    <row r="79" spans="1:42" x14ac:dyDescent="0.25">
      <c r="AO79" s="72"/>
      <c r="AP79" s="6"/>
    </row>
    <row r="80" spans="1:42" x14ac:dyDescent="0.25">
      <c r="AO80" s="72"/>
      <c r="AP80" s="6"/>
    </row>
    <row r="81" spans="41:42" x14ac:dyDescent="0.25">
      <c r="AO81" s="72"/>
      <c r="AP81" s="6"/>
    </row>
    <row r="82" spans="41:42" x14ac:dyDescent="0.25">
      <c r="AO82" s="72"/>
      <c r="AP82" s="6"/>
    </row>
    <row r="83" spans="41:42" x14ac:dyDescent="0.25">
      <c r="AO83" s="72"/>
      <c r="AP83" s="6"/>
    </row>
    <row r="84" spans="41:42" x14ac:dyDescent="0.25">
      <c r="AO84" s="72"/>
      <c r="AP84" s="6"/>
    </row>
    <row r="85" spans="41:42" x14ac:dyDescent="0.25">
      <c r="AO85" s="72"/>
      <c r="AP85" s="6"/>
    </row>
    <row r="86" spans="41:42" x14ac:dyDescent="0.25">
      <c r="AO86" s="72"/>
      <c r="AP86" s="6"/>
    </row>
  </sheetData>
  <mergeCells count="1">
    <mergeCell ref="N3:U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8EB6-60C0-45D3-A67D-446B8C3A7E0E}">
  <sheetPr>
    <tabColor theme="0"/>
  </sheetPr>
  <dimension ref="A1:AP125"/>
  <sheetViews>
    <sheetView zoomScale="80" zoomScaleNormal="80" workbookViewId="0">
      <pane xSplit="3" ySplit="4" topLeftCell="L5" activePane="bottomRight" state="frozen"/>
      <selection pane="topRight" activeCell="C1" sqref="C1"/>
      <selection pane="bottomLeft" activeCell="A5" sqref="A5"/>
      <selection pane="bottomRight" activeCell="R16" sqref="R16"/>
    </sheetView>
  </sheetViews>
  <sheetFormatPr defaultRowHeight="15" x14ac:dyDescent="0.25"/>
  <cols>
    <col min="1" max="1" width="11.28515625" style="1" bestFit="1" customWidth="1"/>
    <col min="2" max="2" width="11.28515625" style="1" customWidth="1"/>
    <col min="3" max="3" width="14.5703125" style="1" customWidth="1"/>
    <col min="4" max="4" width="9.28515625" style="1" customWidth="1"/>
    <col min="5" max="5" width="18.85546875" style="1" customWidth="1"/>
    <col min="6" max="7" width="19.28515625" style="1" bestFit="1" customWidth="1"/>
    <col min="8" max="8" width="15.7109375" style="1" customWidth="1"/>
    <col min="9" max="9" width="20.140625" style="1" customWidth="1"/>
    <col min="10" max="10" width="21" style="1" bestFit="1" customWidth="1"/>
    <col min="11" max="11" width="20.140625" style="1" customWidth="1"/>
    <col min="12" max="12" width="21" style="1" bestFit="1" customWidth="1"/>
    <col min="13" max="13" width="10.5703125" style="1" bestFit="1" customWidth="1"/>
    <col min="14" max="15" width="10.85546875" style="1" customWidth="1"/>
    <col min="16" max="16" width="12.85546875" style="1" bestFit="1" customWidth="1"/>
    <col min="17" max="19" width="10.85546875" style="1" customWidth="1"/>
    <col min="20" max="21" width="9.140625" style="1"/>
    <col min="22" max="22" width="10" style="1" bestFit="1" customWidth="1"/>
    <col min="23" max="23" width="9.140625" style="1"/>
    <col min="24" max="25" width="0" style="1" hidden="1" customWidth="1"/>
    <col min="26" max="26" width="12.7109375" style="1" hidden="1" customWidth="1"/>
    <col min="27" max="27" width="12.7109375" style="1" bestFit="1" customWidth="1"/>
    <col min="28" max="28" width="12" style="1" hidden="1" customWidth="1"/>
    <col min="29" max="33" width="9.140625" style="1"/>
    <col min="34" max="34" width="10" style="1" bestFit="1" customWidth="1"/>
    <col min="35" max="35" width="9.140625" style="1"/>
    <col min="36" max="36" width="11.5703125" style="1" bestFit="1" customWidth="1"/>
    <col min="37" max="37" width="9.140625" style="1"/>
    <col min="38" max="38" width="16.42578125" style="1" customWidth="1"/>
    <col min="39" max="40" width="9.140625" style="1"/>
    <col min="41" max="41" width="21.42578125" style="1" customWidth="1"/>
    <col min="42" max="42" width="12" style="1" customWidth="1"/>
    <col min="43" max="16384" width="9.140625" style="1"/>
  </cols>
  <sheetData>
    <row r="1" spans="1:42" x14ac:dyDescent="0.25">
      <c r="A1" s="1" t="s">
        <v>13</v>
      </c>
      <c r="E1" s="13">
        <f>E2/SUM($E$2:$H$2)</f>
        <v>1.1088349958415193</v>
      </c>
      <c r="F1" s="13">
        <f>F2/SUM($E$2:$H$2)</f>
        <v>-0.34426392599408129</v>
      </c>
      <c r="G1" s="13">
        <f t="shared" ref="G1" si="0">G2/SUM($E$2:$H$2)</f>
        <v>1.7095466696845908E-5</v>
      </c>
      <c r="H1" s="13">
        <f>H2/SUM($E$2:$H$2)</f>
        <v>0.23541183468586505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42" x14ac:dyDescent="0.25">
      <c r="A2" s="1" t="s">
        <v>12</v>
      </c>
      <c r="E2" s="14">
        <f>E3*STDEV(E5:E63)/STDEV($C$5:$C$63)</f>
        <v>0.20624613421517074</v>
      </c>
      <c r="F2" s="14">
        <f>F3*STDEV(F5:F61)/STDEV($C$5:$C$63)</f>
        <v>-6.4033967319124044E-2</v>
      </c>
      <c r="G2" s="14">
        <f t="shared" ref="G2:H2" si="1">G3*STDEV(G5:G63)/STDEV($C$5:$C$63)</f>
        <v>3.1798003598838426E-6</v>
      </c>
      <c r="H2" s="14">
        <f t="shared" si="1"/>
        <v>4.3787201012367695E-2</v>
      </c>
      <c r="I2" s="107" t="s">
        <v>87</v>
      </c>
      <c r="J2" s="108" t="s">
        <v>88</v>
      </c>
      <c r="K2" s="109" t="s">
        <v>89</v>
      </c>
      <c r="L2" s="110" t="s">
        <v>86</v>
      </c>
      <c r="M2" s="6">
        <f>AVERAGE(F5:F61)</f>
        <v>2.2876211570825471</v>
      </c>
      <c r="N2" s="20" t="e">
        <f>1/L2*E3/AVERAGE(C5:C63)</f>
        <v>#VALUE!</v>
      </c>
      <c r="O2" s="20">
        <f>F3/AVERAGE(C5:C63)</f>
        <v>-4.6512857460945323E-3</v>
      </c>
      <c r="P2" s="1">
        <v>5.85850231595339E-2</v>
      </c>
    </row>
    <row r="3" spans="1:42" ht="30" customHeight="1" x14ac:dyDescent="0.25">
      <c r="A3" s="1" t="s">
        <v>16</v>
      </c>
      <c r="C3" s="17">
        <v>-7699729.2999999998</v>
      </c>
      <c r="D3" s="17"/>
      <c r="E3" s="92">
        <v>12972.26938</v>
      </c>
      <c r="F3" s="17">
        <v>-6355.9846729999999</v>
      </c>
      <c r="G3" s="17">
        <v>0.2</v>
      </c>
      <c r="H3" s="17">
        <v>166866.20000000001</v>
      </c>
      <c r="I3" s="125">
        <v>6823.071089</v>
      </c>
      <c r="J3" s="126">
        <v>-1712.0803410000001</v>
      </c>
      <c r="K3" s="125">
        <v>749467.68</v>
      </c>
      <c r="L3" s="125">
        <v>-3628.7665090000201</v>
      </c>
      <c r="N3" s="133" t="s">
        <v>17</v>
      </c>
      <c r="O3" s="133"/>
      <c r="P3" s="133"/>
      <c r="Q3" s="133"/>
      <c r="R3" s="133"/>
      <c r="S3" s="133"/>
      <c r="T3" s="133"/>
      <c r="U3" s="133"/>
    </row>
    <row r="4" spans="1:42" s="2" customFormat="1" ht="75" x14ac:dyDescent="0.25">
      <c r="A4" s="2" t="s">
        <v>0</v>
      </c>
      <c r="B4" s="2" t="s">
        <v>43</v>
      </c>
      <c r="C4" s="2" t="s">
        <v>1</v>
      </c>
      <c r="E4" s="2" t="s">
        <v>82</v>
      </c>
      <c r="F4" t="s">
        <v>97</v>
      </c>
      <c r="G4" s="2" t="s">
        <v>84</v>
      </c>
      <c r="H4" s="2" t="s">
        <v>85</v>
      </c>
      <c r="I4" s="2" t="s">
        <v>86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26</v>
      </c>
      <c r="O4" s="2" t="s">
        <v>27</v>
      </c>
      <c r="P4" s="65" t="s">
        <v>18</v>
      </c>
      <c r="Q4" s="11" t="s">
        <v>19</v>
      </c>
      <c r="R4" s="11" t="s">
        <v>98</v>
      </c>
      <c r="S4" s="11"/>
      <c r="T4" s="63" t="s">
        <v>20</v>
      </c>
      <c r="U4" s="2" t="s">
        <v>21</v>
      </c>
      <c r="V4" s="59" t="s">
        <v>42</v>
      </c>
      <c r="W4" s="2" t="s">
        <v>49</v>
      </c>
      <c r="X4" s="2" t="s">
        <v>50</v>
      </c>
      <c r="Y4" s="2" t="s">
        <v>51</v>
      </c>
      <c r="Z4" s="64" t="s">
        <v>52</v>
      </c>
      <c r="AA4" s="71" t="s">
        <v>53</v>
      </c>
      <c r="AB4" s="71" t="s">
        <v>62</v>
      </c>
      <c r="AC4" s="71" t="s">
        <v>70</v>
      </c>
      <c r="AD4" s="71" t="s">
        <v>74</v>
      </c>
      <c r="AE4" s="71" t="s">
        <v>71</v>
      </c>
      <c r="AF4" s="71" t="s">
        <v>77</v>
      </c>
      <c r="AG4" s="71" t="s">
        <v>75</v>
      </c>
      <c r="AH4" s="71" t="s">
        <v>72</v>
      </c>
      <c r="AI4" s="71" t="s">
        <v>73</v>
      </c>
      <c r="AJ4" s="71" t="s">
        <v>76</v>
      </c>
      <c r="AK4" s="2" t="s">
        <v>79</v>
      </c>
      <c r="AL4" s="2" t="s">
        <v>80</v>
      </c>
    </row>
    <row r="5" spans="1:42" ht="15" customHeight="1" x14ac:dyDescent="0.25">
      <c r="A5" s="4">
        <v>42005</v>
      </c>
      <c r="B5" s="60">
        <f>MONTH(A5)</f>
        <v>1</v>
      </c>
      <c r="C5" s="130">
        <v>634695.91258164844</v>
      </c>
      <c r="D5" s="115">
        <v>0.93548387096774188</v>
      </c>
      <c r="E5" s="123">
        <v>19.399999999999999</v>
      </c>
      <c r="F5" s="115">
        <v>0.93548387096774188</v>
      </c>
      <c r="G5" s="117">
        <v>19.399999999999999</v>
      </c>
      <c r="H5" s="121">
        <v>13.634506985454413</v>
      </c>
      <c r="I5" s="115">
        <v>0.14910000000000001</v>
      </c>
      <c r="J5" s="1" t="s">
        <v>11</v>
      </c>
      <c r="K5" s="1" t="s">
        <v>11</v>
      </c>
      <c r="L5">
        <v>494472.1608959306</v>
      </c>
      <c r="M5">
        <v>632652.01479151892</v>
      </c>
      <c r="N5" s="111"/>
      <c r="O5" s="7"/>
      <c r="P5" s="8"/>
      <c r="X5" s="1">
        <f>VLOOKUP($B5,Sheet6!$E$4:$H$15,3,FALSE)</f>
        <v>0.68238268288829185</v>
      </c>
      <c r="Y5" s="1">
        <f>VLOOKUP($B5,Sheet6!$E$4:$H$15,4,FALSE)</f>
        <v>9.7920193453824286E-2</v>
      </c>
    </row>
    <row r="6" spans="1:42" ht="15" customHeight="1" x14ac:dyDescent="0.25">
      <c r="A6" s="4">
        <v>42036</v>
      </c>
      <c r="B6" s="60">
        <f t="shared" ref="B6:B69" si="2">MONTH(A6)</f>
        <v>2</v>
      </c>
      <c r="C6" s="130">
        <v>634077.21785763919</v>
      </c>
      <c r="D6" s="115">
        <v>1</v>
      </c>
      <c r="E6" s="123">
        <v>27.2</v>
      </c>
      <c r="F6" s="115">
        <v>1</v>
      </c>
      <c r="G6" s="117">
        <v>27.2</v>
      </c>
      <c r="H6" s="121">
        <v>13.634506985454413</v>
      </c>
      <c r="I6" s="115">
        <v>0.1545</v>
      </c>
      <c r="J6" s="1" t="s">
        <v>11</v>
      </c>
      <c r="K6" s="1" t="s">
        <v>11</v>
      </c>
      <c r="L6">
        <v>574572.82913703099</v>
      </c>
      <c r="M6">
        <v>659638.0167611948</v>
      </c>
      <c r="N6" s="111"/>
      <c r="O6" s="7"/>
      <c r="P6" s="9"/>
      <c r="X6" s="1">
        <f>VLOOKUP($B6,Sheet6!$E$4:$H$15,3,FALSE)</f>
        <v>0.85888239321641102</v>
      </c>
      <c r="Y6" s="1">
        <f>VLOOKUP($B6,Sheet6!$E$4:$H$15,4,FALSE)</f>
        <v>0.16787673792834962</v>
      </c>
    </row>
    <row r="7" spans="1:42" ht="15" customHeight="1" x14ac:dyDescent="0.25">
      <c r="A7" s="4">
        <v>42064</v>
      </c>
      <c r="B7" s="60">
        <f t="shared" si="2"/>
        <v>3</v>
      </c>
      <c r="C7" s="130">
        <v>842273.50531458529</v>
      </c>
      <c r="D7" s="115">
        <v>2.4193548387096775</v>
      </c>
      <c r="E7" s="123">
        <v>31.2</v>
      </c>
      <c r="F7" s="115">
        <v>2.4193548387096775</v>
      </c>
      <c r="G7" s="117">
        <v>31.2</v>
      </c>
      <c r="H7" s="121">
        <v>13.634506985454413</v>
      </c>
      <c r="I7" s="115">
        <v>0.1439</v>
      </c>
      <c r="J7" s="1" t="s">
        <v>11</v>
      </c>
      <c r="K7" s="1" t="s">
        <v>11</v>
      </c>
      <c r="L7">
        <v>776733.41077765636</v>
      </c>
      <c r="M7">
        <v>816951.40499582258</v>
      </c>
      <c r="N7" s="111"/>
      <c r="O7" s="7"/>
      <c r="P7" s="9"/>
      <c r="X7" s="1">
        <f>VLOOKUP($B7,Sheet6!$E$4:$H$15,3,FALSE)</f>
        <v>1.0186022015062937</v>
      </c>
      <c r="Y7" s="1">
        <f>VLOOKUP($B7,Sheet6!$E$4:$H$15,4,FALSE)</f>
        <v>0.73573420752714014</v>
      </c>
    </row>
    <row r="8" spans="1:42" ht="15" customHeight="1" x14ac:dyDescent="0.25">
      <c r="A8" s="4">
        <v>42095</v>
      </c>
      <c r="B8" s="60">
        <f t="shared" si="2"/>
        <v>4</v>
      </c>
      <c r="C8" s="130">
        <v>991620.28058221482</v>
      </c>
      <c r="D8" s="115">
        <v>1.9</v>
      </c>
      <c r="E8" s="123">
        <v>36.200000000000003</v>
      </c>
      <c r="F8" s="115">
        <v>1.9</v>
      </c>
      <c r="G8" s="117">
        <v>36.200000000000003</v>
      </c>
      <c r="H8" s="121">
        <v>13.718669657285337</v>
      </c>
      <c r="I8" s="115">
        <v>0.15380000000000002</v>
      </c>
      <c r="J8" s="1" t="s">
        <v>11</v>
      </c>
      <c r="K8" s="1" t="s">
        <v>11</v>
      </c>
      <c r="L8">
        <v>1023797.066923723</v>
      </c>
      <c r="M8">
        <v>978241.99244742468</v>
      </c>
      <c r="N8" s="111"/>
      <c r="O8" s="7"/>
      <c r="P8" s="9"/>
      <c r="X8" s="1">
        <f>VLOOKUP($B8,Sheet6!$E$4:$H$15,3,FALSE)</f>
        <v>1.152219939958919</v>
      </c>
      <c r="Y8" s="1">
        <f>VLOOKUP($B8,Sheet6!$E$4:$H$15,4,FALSE)</f>
        <v>1.5132048869518739</v>
      </c>
    </row>
    <row r="9" spans="1:42" ht="15" customHeight="1" x14ac:dyDescent="0.25">
      <c r="A9" s="4">
        <v>42125</v>
      </c>
      <c r="B9" s="60">
        <f t="shared" si="2"/>
        <v>5</v>
      </c>
      <c r="C9" s="130">
        <v>1243231.0329092997</v>
      </c>
      <c r="D9" s="115">
        <v>0.1</v>
      </c>
      <c r="E9" s="123">
        <v>42</v>
      </c>
      <c r="F9" s="115">
        <v>0.1</v>
      </c>
      <c r="G9" s="117">
        <v>42</v>
      </c>
      <c r="H9" s="121">
        <v>13.718669657285337</v>
      </c>
      <c r="I9" s="115">
        <v>0.16420000000000001</v>
      </c>
      <c r="J9" s="1" t="s">
        <v>11</v>
      </c>
      <c r="K9" s="1" t="s">
        <v>11</v>
      </c>
      <c r="L9">
        <v>1297288.7125750971</v>
      </c>
      <c r="M9">
        <v>1242764.3650431919</v>
      </c>
      <c r="N9" s="111"/>
      <c r="O9" s="7"/>
      <c r="P9" s="9"/>
      <c r="X9" s="1">
        <f>VLOOKUP($B9,Sheet6!$E$4:$H$15,3,FALSE)</f>
        <v>1.1851582661821245</v>
      </c>
      <c r="Y9" s="1">
        <f>VLOOKUP($B9,Sheet6!$E$4:$H$15,4,FALSE)</f>
        <v>2.2029768560188674</v>
      </c>
      <c r="AN9" s="1">
        <v>1</v>
      </c>
      <c r="AO9" s="91">
        <f>AVERAGE(C5,C17,C29,C41,C53)</f>
        <v>816887.29590880754</v>
      </c>
      <c r="AP9" s="79">
        <f>AO9/AVERAGE($AO$9:$AO$20)</f>
        <v>0.5982150345284416</v>
      </c>
    </row>
    <row r="10" spans="1:42" ht="15" customHeight="1" x14ac:dyDescent="0.25">
      <c r="A10" s="4">
        <v>42156</v>
      </c>
      <c r="B10" s="60">
        <f t="shared" si="2"/>
        <v>6</v>
      </c>
      <c r="C10" s="130">
        <v>1305361.4122429877</v>
      </c>
      <c r="D10" s="115">
        <v>2.5666666666666669</v>
      </c>
      <c r="E10" s="123">
        <v>40.799999999999997</v>
      </c>
      <c r="F10" s="115">
        <v>2.5666666666666669</v>
      </c>
      <c r="G10" s="117">
        <v>40.799999999999997</v>
      </c>
      <c r="H10" s="121">
        <v>13.718669657285337</v>
      </c>
      <c r="I10" s="115">
        <v>0.17980000000000002</v>
      </c>
      <c r="J10" s="1" t="s">
        <v>11</v>
      </c>
      <c r="K10" s="1" t="s">
        <v>11</v>
      </c>
      <c r="L10">
        <v>1307991.6730206141</v>
      </c>
      <c r="M10">
        <v>1265477.253195693</v>
      </c>
      <c r="N10" s="111"/>
      <c r="O10" s="7"/>
      <c r="P10" s="9"/>
      <c r="X10" s="1">
        <f>VLOOKUP($B10,Sheet6!$E$4:$H$15,3,FALSE)</f>
        <v>1.1770790540896401</v>
      </c>
      <c r="Y10" s="1">
        <f>VLOOKUP($B10,Sheet6!$E$4:$H$15,4,FALSE)</f>
        <v>2.2674598252005316</v>
      </c>
      <c r="AN10" s="1">
        <v>2</v>
      </c>
      <c r="AO10" s="91">
        <f t="shared" ref="AO10:AO20" si="3">AVERAGE(C6,C18,C30,C42,C54)</f>
        <v>910126.9612883568</v>
      </c>
      <c r="AP10" s="79">
        <f t="shared" ref="AP10:AP20" si="4">AO10/AVERAGE($AO$9:$AO$20)</f>
        <v>0.66649540799464135</v>
      </c>
    </row>
    <row r="11" spans="1:42" ht="15" customHeight="1" x14ac:dyDescent="0.25">
      <c r="A11" s="4">
        <v>42186</v>
      </c>
      <c r="B11" s="60">
        <f t="shared" si="2"/>
        <v>7</v>
      </c>
      <c r="C11" s="130">
        <v>1221826.3173625283</v>
      </c>
      <c r="D11" s="115">
        <v>6.5483870967741939</v>
      </c>
      <c r="E11" s="123">
        <v>35.200000000000003</v>
      </c>
      <c r="F11" s="115">
        <v>6.5483870967741939</v>
      </c>
      <c r="G11" s="117">
        <v>35.200000000000003</v>
      </c>
      <c r="H11" s="121">
        <v>13.718669657285337</v>
      </c>
      <c r="I11" s="115">
        <v>0.14219999999999999</v>
      </c>
      <c r="J11" s="1" t="s">
        <v>11</v>
      </c>
      <c r="K11" s="1" t="s">
        <v>11</v>
      </c>
      <c r="L11">
        <v>1241213.03858161</v>
      </c>
      <c r="M11">
        <v>1218769.2581695491</v>
      </c>
      <c r="N11" s="111"/>
      <c r="O11" s="7"/>
      <c r="P11" s="9"/>
      <c r="X11" s="1">
        <f>VLOOKUP($B11,Sheet6!$E$4:$H$15,3,FALSE)</f>
        <v>1.0515405277294989</v>
      </c>
      <c r="Y11" s="1">
        <f>VLOOKUP($B11,Sheet6!$E$4:$H$15,4,FALSE)</f>
        <v>1.7540043667698575</v>
      </c>
      <c r="AN11" s="1">
        <v>3</v>
      </c>
      <c r="AO11" s="91">
        <f t="shared" si="3"/>
        <v>1209028.4805098255</v>
      </c>
      <c r="AP11" s="79">
        <f t="shared" si="4"/>
        <v>0.88538408889002351</v>
      </c>
    </row>
    <row r="12" spans="1:42" ht="15" customHeight="1" x14ac:dyDescent="0.25">
      <c r="A12" s="4">
        <v>42217</v>
      </c>
      <c r="B12" s="60">
        <f t="shared" si="2"/>
        <v>8</v>
      </c>
      <c r="C12" s="130">
        <v>1132999.6675694978</v>
      </c>
      <c r="D12" s="115">
        <v>4.4516129032258061</v>
      </c>
      <c r="E12" s="123">
        <v>35.299999999999997</v>
      </c>
      <c r="F12" s="115">
        <v>4.4516129032258061</v>
      </c>
      <c r="G12" s="117">
        <v>35.299999999999997</v>
      </c>
      <c r="H12" s="121">
        <v>13.718669657285337</v>
      </c>
      <c r="I12" s="115">
        <v>0.17079999999999998</v>
      </c>
      <c r="J12" s="1" t="s">
        <v>11</v>
      </c>
      <c r="K12" s="1" t="s">
        <v>11</v>
      </c>
      <c r="L12">
        <v>1165225.9745777161</v>
      </c>
      <c r="M12">
        <v>1157181.089268175</v>
      </c>
      <c r="N12" s="111"/>
      <c r="O12" s="7"/>
      <c r="P12" s="9"/>
      <c r="X12" s="1">
        <f>VLOOKUP($B12,Sheet6!$E$4:$H$15,3,FALSE)</f>
        <v>1.049676094169695</v>
      </c>
      <c r="Y12" s="1">
        <f>VLOOKUP($B12,Sheet6!$E$4:$H$15,4,FALSE)</f>
        <v>1.3311776044939942</v>
      </c>
      <c r="AN12" s="1">
        <v>4</v>
      </c>
      <c r="AO12" s="91">
        <f t="shared" si="3"/>
        <v>1464546.8051269194</v>
      </c>
      <c r="AP12" s="79">
        <f t="shared" si="4"/>
        <v>1.0725028066727618</v>
      </c>
    </row>
    <row r="13" spans="1:42" ht="15" customHeight="1" x14ac:dyDescent="0.25">
      <c r="A13" s="4">
        <v>42248</v>
      </c>
      <c r="B13" s="60">
        <f t="shared" si="2"/>
        <v>9</v>
      </c>
      <c r="C13" s="130">
        <v>1133022.5861201538</v>
      </c>
      <c r="D13" s="115">
        <v>0.20333333333333331</v>
      </c>
      <c r="E13" s="123">
        <v>36.6</v>
      </c>
      <c r="F13" s="115">
        <v>0.20333333333333331</v>
      </c>
      <c r="G13" s="117">
        <v>36.6</v>
      </c>
      <c r="H13" s="121">
        <v>13.718669657285337</v>
      </c>
      <c r="I13" s="115">
        <v>0.1013</v>
      </c>
      <c r="J13" s="1" t="s">
        <v>11</v>
      </c>
      <c r="K13" s="1" t="s">
        <v>11</v>
      </c>
      <c r="L13">
        <v>1109426.614422414</v>
      </c>
      <c r="M13">
        <v>1117335.2382492791</v>
      </c>
      <c r="N13" s="111"/>
      <c r="O13" s="7"/>
      <c r="P13" s="9"/>
      <c r="X13" s="1">
        <f>VLOOKUP($B13,Sheet6!$E$4:$H$15,3,FALSE)</f>
        <v>1.0471901827566226</v>
      </c>
      <c r="Y13" s="1">
        <f>VLOOKUP($B13,Sheet6!$E$4:$H$15,4,FALSE)</f>
        <v>1.1094659414335433</v>
      </c>
      <c r="AN13" s="1">
        <v>5</v>
      </c>
      <c r="AO13" s="91">
        <f t="shared" si="3"/>
        <v>1649758.5480258302</v>
      </c>
      <c r="AP13" s="79">
        <f t="shared" si="4"/>
        <v>1.2081352858755152</v>
      </c>
    </row>
    <row r="14" spans="1:42" ht="15" customHeight="1" x14ac:dyDescent="0.25">
      <c r="A14" s="4">
        <v>42278</v>
      </c>
      <c r="B14" s="60">
        <f t="shared" si="2"/>
        <v>10</v>
      </c>
      <c r="C14" s="130">
        <v>1212318.5122042343</v>
      </c>
      <c r="D14" s="115">
        <v>6.4516129032258063E-2</v>
      </c>
      <c r="E14" s="123">
        <v>35.299999999999997</v>
      </c>
      <c r="F14" s="115">
        <v>6.4516129032258063E-2</v>
      </c>
      <c r="G14" s="117">
        <v>35.299999999999997</v>
      </c>
      <c r="H14" s="121">
        <v>13.718669657285337</v>
      </c>
      <c r="I14" s="115">
        <v>8.8699999999999987E-2</v>
      </c>
      <c r="J14" s="1" t="s">
        <v>11</v>
      </c>
      <c r="K14" s="1" t="s">
        <v>11</v>
      </c>
      <c r="L14">
        <v>1129098.0480087399</v>
      </c>
      <c r="M14">
        <v>1172029.056220771</v>
      </c>
      <c r="N14" s="111"/>
      <c r="O14" s="7"/>
      <c r="P14" s="9"/>
      <c r="X14" s="1">
        <f>VLOOKUP($B14,Sheet6!$E$4:$H$15,3,FALSE)</f>
        <v>1.0341391478379942</v>
      </c>
      <c r="Y14" s="1">
        <f>VLOOKUP($B14,Sheet6!$E$4:$H$15,4,FALSE)</f>
        <v>0.96754467750437401</v>
      </c>
      <c r="AN14" s="1">
        <v>6</v>
      </c>
      <c r="AO14" s="91">
        <f t="shared" si="3"/>
        <v>1781542.4727262154</v>
      </c>
      <c r="AP14" s="79">
        <f t="shared" si="4"/>
        <v>1.3046420199865267</v>
      </c>
    </row>
    <row r="15" spans="1:42" ht="15" customHeight="1" x14ac:dyDescent="0.25">
      <c r="A15" s="4">
        <v>42309</v>
      </c>
      <c r="B15" s="60">
        <f t="shared" si="2"/>
        <v>11</v>
      </c>
      <c r="C15" s="130">
        <v>976145.94919442886</v>
      </c>
      <c r="D15" s="115">
        <v>6.6666666666666666E-2</v>
      </c>
      <c r="E15" s="123">
        <v>31.2</v>
      </c>
      <c r="F15" s="115">
        <v>6.6666666666666666E-2</v>
      </c>
      <c r="G15" s="117">
        <v>31.2</v>
      </c>
      <c r="H15" s="121">
        <v>13.718669657285337</v>
      </c>
      <c r="I15" s="115">
        <v>6.6400000000000001E-2</v>
      </c>
      <c r="J15" s="1" t="s">
        <v>11</v>
      </c>
      <c r="K15" s="1" t="s">
        <v>11</v>
      </c>
      <c r="L15">
        <v>950703.11388989724</v>
      </c>
      <c r="M15">
        <v>952435.64382935013</v>
      </c>
      <c r="N15" s="111"/>
      <c r="O15" s="7"/>
      <c r="P15" s="9"/>
      <c r="W15" s="1">
        <v>0.5982150345284416</v>
      </c>
      <c r="X15" s="1">
        <f>VLOOKUP($B15,Sheet6!$E$4:$H$15,3,FALSE)</f>
        <v>0.94464633696739853</v>
      </c>
      <c r="Y15" s="1">
        <f>VLOOKUP($B15,Sheet6!$E$4:$H$15,4,FALSE)</f>
        <v>0.49928337763309399</v>
      </c>
      <c r="AN15" s="1">
        <v>7</v>
      </c>
      <c r="AO15" s="91">
        <f t="shared" si="3"/>
        <v>1733016.2959965642</v>
      </c>
      <c r="AP15" s="79">
        <f t="shared" si="4"/>
        <v>1.2691057977521414</v>
      </c>
    </row>
    <row r="16" spans="1:42" ht="15" customHeight="1" x14ac:dyDescent="0.25">
      <c r="A16" s="4">
        <v>42339</v>
      </c>
      <c r="B16" s="60">
        <f t="shared" si="2"/>
        <v>12</v>
      </c>
      <c r="C16" s="130">
        <v>889759.40133972</v>
      </c>
      <c r="D16" s="115">
        <v>0.4838709677419355</v>
      </c>
      <c r="E16" s="123">
        <v>24.3</v>
      </c>
      <c r="F16" s="115">
        <v>0.4838709677419355</v>
      </c>
      <c r="G16" s="117">
        <v>24.3</v>
      </c>
      <c r="H16" s="121">
        <v>13.718669657285337</v>
      </c>
      <c r="I16" s="115">
        <v>7.5899999999999995E-2</v>
      </c>
      <c r="J16" s="1">
        <v>1</v>
      </c>
      <c r="K16" s="1" t="s">
        <v>11</v>
      </c>
      <c r="L16">
        <v>836328.98771070689</v>
      </c>
      <c r="M16">
        <v>877289.65167911956</v>
      </c>
      <c r="N16" s="111"/>
      <c r="O16" s="7"/>
      <c r="P16" s="9"/>
      <c r="W16" s="1">
        <v>0.66649540799464135</v>
      </c>
      <c r="X16" s="1">
        <f>VLOOKUP($B16,Sheet6!$E$4:$H$15,3,FALSE)</f>
        <v>0.7481039658713855</v>
      </c>
      <c r="Y16" s="1">
        <f>VLOOKUP($B16,Sheet6!$E$4:$H$15,4,FALSE)</f>
        <v>0.16876818322222856</v>
      </c>
      <c r="AN16" s="1">
        <v>8</v>
      </c>
      <c r="AO16" s="91">
        <f t="shared" si="3"/>
        <v>1564610.0212303563</v>
      </c>
      <c r="AP16" s="79">
        <f t="shared" si="4"/>
        <v>1.1457801370659948</v>
      </c>
    </row>
    <row r="17" spans="1:42" ht="15" customHeight="1" x14ac:dyDescent="0.25">
      <c r="A17" s="4">
        <v>42370</v>
      </c>
      <c r="B17" s="60">
        <f t="shared" si="2"/>
        <v>1</v>
      </c>
      <c r="C17" s="130">
        <v>844853.98243182944</v>
      </c>
      <c r="D17" s="115">
        <v>0.41935483870967744</v>
      </c>
      <c r="E17" s="123">
        <v>23.8</v>
      </c>
      <c r="F17" s="115">
        <v>0.41935483870967744</v>
      </c>
      <c r="G17" s="117">
        <v>23.8</v>
      </c>
      <c r="H17" s="121">
        <v>13.718669657285337</v>
      </c>
      <c r="I17" s="115">
        <v>0.14910000000000001</v>
      </c>
      <c r="J17" s="1" t="s">
        <v>11</v>
      </c>
      <c r="K17" s="1" t="s">
        <v>11</v>
      </c>
      <c r="L17">
        <v>790897.0110832341</v>
      </c>
      <c r="M17">
        <v>831876.60225068463</v>
      </c>
      <c r="N17" s="112">
        <f>E17-E5</f>
        <v>4.4000000000000021</v>
      </c>
      <c r="O17" s="21" t="e">
        <f>F15-#REF!</f>
        <v>#REF!</v>
      </c>
      <c r="P17" s="93">
        <f>I$3*E17-I$3*E5</f>
        <v>30021.512791599991</v>
      </c>
      <c r="Q17" s="8">
        <f>J$3*F17-J$3*F5</f>
        <v>883.65436954838685</v>
      </c>
      <c r="R17" s="8">
        <f>K$3*H17-K$3*H5</f>
        <v>63077.202399725094</v>
      </c>
      <c r="S17" s="8">
        <f>L$3*I17-L$3*I5</f>
        <v>0</v>
      </c>
      <c r="T17" s="20">
        <f t="shared" ref="T17:U32" si="5">P17/$C5</f>
        <v>4.7300624120118262E-2</v>
      </c>
      <c r="U17" s="20">
        <f t="shared" si="5"/>
        <v>1.3922484012132534E-3</v>
      </c>
      <c r="V17" s="101">
        <v>0.69903743703562948</v>
      </c>
      <c r="W17" s="1">
        <v>0.88538408889002351</v>
      </c>
      <c r="X17" s="1">
        <f>VLOOKUP($B17,Sheet6!$E$4:$H$15,3,FALSE)</f>
        <v>0.68238268288829185</v>
      </c>
      <c r="Y17" s="1">
        <f>VLOOKUP($B17,Sheet6!$E$4:$H$15,4,FALSE)</f>
        <v>9.7920193453824286E-2</v>
      </c>
      <c r="Z17" s="5">
        <f>P17*Y17</f>
        <v>2939.7123403299315</v>
      </c>
      <c r="AA17" s="113">
        <f t="shared" ref="AA17:AA48" si="6">W15*P17</f>
        <v>17959.32031122304</v>
      </c>
      <c r="AB17" s="5">
        <f>P17*MIN(W17:X17)</f>
        <v>20486.160443097175</v>
      </c>
      <c r="AC17" s="58">
        <f t="shared" ref="AC17:AC52" si="7">W15*Q17</f>
        <v>528.61532919059653</v>
      </c>
      <c r="AD17" s="58">
        <f>SUM(AA17:AC17)</f>
        <v>38974.096083510813</v>
      </c>
      <c r="AE17" s="70">
        <f>AA17/$C5</f>
        <v>2.8295944491233384E-2</v>
      </c>
      <c r="AF17" s="70">
        <f>AC17/$C5</f>
        <v>8.3286392540395397E-4</v>
      </c>
      <c r="AG17" s="70">
        <f>SUM(AE17:AF17)</f>
        <v>2.9128808416637338E-2</v>
      </c>
      <c r="AN17" s="1">
        <v>9</v>
      </c>
      <c r="AO17" s="91">
        <f t="shared" si="3"/>
        <v>1432017.7564282964</v>
      </c>
      <c r="AP17" s="79">
        <f t="shared" si="4"/>
        <v>1.0486814471193915</v>
      </c>
    </row>
    <row r="18" spans="1:42" ht="15" customHeight="1" x14ac:dyDescent="0.25">
      <c r="A18" s="4">
        <v>42401</v>
      </c>
      <c r="B18" s="60">
        <f t="shared" si="2"/>
        <v>2</v>
      </c>
      <c r="C18" s="130">
        <v>896484.16017895739</v>
      </c>
      <c r="D18" s="115">
        <v>3.4482758620689655E-2</v>
      </c>
      <c r="E18" s="123">
        <v>28.4</v>
      </c>
      <c r="F18" s="115">
        <v>3.4482758620689655E-2</v>
      </c>
      <c r="G18" s="117">
        <v>28.4</v>
      </c>
      <c r="H18" s="121">
        <v>13.718669657285337</v>
      </c>
      <c r="I18" s="115">
        <v>0.1545</v>
      </c>
      <c r="J18" s="1" t="s">
        <v>11</v>
      </c>
      <c r="K18" s="1" t="s">
        <v>11</v>
      </c>
      <c r="L18">
        <v>863550.15273102</v>
      </c>
      <c r="M18">
        <v>869014.0945025445</v>
      </c>
      <c r="N18" s="112">
        <f t="shared" ref="N18:N74" si="8">E18-E6</f>
        <v>1.1999999999999993</v>
      </c>
      <c r="O18" s="21" t="e">
        <f>F16-#REF!</f>
        <v>#REF!</v>
      </c>
      <c r="P18" s="93">
        <f t="shared" ref="P18:P74" si="9">I$3*E18-I$3*E6</f>
        <v>8187.6853067999764</v>
      </c>
      <c r="Q18" s="8">
        <f>J$3*F18-J$3*F6</f>
        <v>1653.0430878620691</v>
      </c>
      <c r="R18" s="8">
        <f t="shared" ref="R18:R76" si="10">K$3*H18-K$3*H6</f>
        <v>63077.202399725094</v>
      </c>
      <c r="S18" s="8">
        <f t="shared" ref="S18:S76" si="11">L$3*I18-L$3*I6</f>
        <v>0</v>
      </c>
      <c r="T18" s="20">
        <f t="shared" si="5"/>
        <v>1.291275743112765E-2</v>
      </c>
      <c r="U18" s="20">
        <f t="shared" si="5"/>
        <v>2.6070059628497877E-3</v>
      </c>
      <c r="V18" s="101">
        <v>0.69435576506174324</v>
      </c>
      <c r="W18" s="1">
        <v>1.0725028066727618</v>
      </c>
      <c r="X18" s="1">
        <f>VLOOKUP($B18,Sheet6!$E$4:$H$15,3,FALSE)</f>
        <v>0.85888239321641102</v>
      </c>
      <c r="Y18" s="1">
        <f>VLOOKUP($B18,Sheet6!$E$4:$H$15,4,FALSE)</f>
        <v>0.16787673792834962</v>
      </c>
      <c r="Z18" s="5">
        <f t="shared" ref="Z18:Z71" si="12">P18*Y18</f>
        <v>1374.5219004894584</v>
      </c>
      <c r="AA18" s="113">
        <f t="shared" si="6"/>
        <v>5457.054659087381</v>
      </c>
      <c r="AB18" s="5">
        <f t="shared" ref="AB18:AB74" si="13">P18*MIN(W18:X18)</f>
        <v>7032.2587512072087</v>
      </c>
      <c r="AC18" s="58">
        <f t="shared" si="7"/>
        <v>1101.7456272773516</v>
      </c>
      <c r="AD18" s="58">
        <f t="shared" ref="AD18:AD74" si="14">SUM(AA18:AC18)</f>
        <v>13591.05903757194</v>
      </c>
      <c r="AE18" s="70">
        <f t="shared" ref="AE18:AE74" si="15">AA18/$C6</f>
        <v>8.6062935323952608E-3</v>
      </c>
      <c r="AF18" s="70">
        <f t="shared" ref="AF18:AF74" si="16">AC18/$C6</f>
        <v>1.7375575028540319E-3</v>
      </c>
      <c r="AG18" s="70">
        <f t="shared" ref="AG18:AG74" si="17">SUM(AE18:AF18)</f>
        <v>1.0343851035249292E-2</v>
      </c>
      <c r="AH18" s="19">
        <f>AA18-AA17</f>
        <v>-12502.265652135658</v>
      </c>
      <c r="AI18" s="19">
        <f>AC18-AC17</f>
        <v>573.13029808675503</v>
      </c>
      <c r="AJ18" s="19">
        <f>AD18-AD17</f>
        <v>-25383.037045938872</v>
      </c>
      <c r="AK18" s="72">
        <f t="shared" ref="AK18:AK74" si="18">D18-D17</f>
        <v>-0.38487208008898777</v>
      </c>
      <c r="AL18" s="6">
        <f t="shared" ref="AL18:AL49" si="19">F16-F15</f>
        <v>0.41720430107526885</v>
      </c>
      <c r="AN18" s="1">
        <v>10</v>
      </c>
      <c r="AO18" s="91">
        <f t="shared" si="3"/>
        <v>1480127.8689068572</v>
      </c>
      <c r="AP18" s="79">
        <f t="shared" si="4"/>
        <v>1.0839129811898423</v>
      </c>
    </row>
    <row r="19" spans="1:42" ht="15" customHeight="1" x14ac:dyDescent="0.25">
      <c r="A19" s="4">
        <v>42430</v>
      </c>
      <c r="B19" s="60">
        <f t="shared" si="2"/>
        <v>3</v>
      </c>
      <c r="C19" s="130">
        <v>1214477.595321185</v>
      </c>
      <c r="D19" s="115">
        <v>0.80645161290322576</v>
      </c>
      <c r="E19" s="123">
        <v>34.700000000000003</v>
      </c>
      <c r="F19" s="115">
        <v>0.80645161290322576</v>
      </c>
      <c r="G19" s="117">
        <v>34.700000000000003</v>
      </c>
      <c r="H19" s="121">
        <v>13.718669657285337</v>
      </c>
      <c r="I19" s="115">
        <v>0.1439</v>
      </c>
      <c r="J19" s="1" t="s">
        <v>11</v>
      </c>
      <c r="K19" s="1" t="s">
        <v>11</v>
      </c>
      <c r="L19">
        <v>1128494.5689997191</v>
      </c>
      <c r="M19">
        <v>1173191.8231920081</v>
      </c>
      <c r="N19" s="112">
        <f t="shared" si="8"/>
        <v>3.5000000000000036</v>
      </c>
      <c r="O19" s="21">
        <f t="shared" ref="O19:O50" si="20">F17-F5</f>
        <v>-0.5161290322580645</v>
      </c>
      <c r="P19" s="93">
        <f t="shared" si="9"/>
        <v>23880.748811500031</v>
      </c>
      <c r="Q19" s="8">
        <f t="shared" ref="Q19:Q74" si="21">J$3*F19-J$3*F7</f>
        <v>2761.41990483871</v>
      </c>
      <c r="R19" s="8">
        <f t="shared" si="10"/>
        <v>63077.202399725094</v>
      </c>
      <c r="S19" s="8">
        <f t="shared" si="11"/>
        <v>0</v>
      </c>
      <c r="T19" s="20">
        <f t="shared" si="5"/>
        <v>2.8352724691940393E-2</v>
      </c>
      <c r="U19" s="20">
        <f t="shared" si="5"/>
        <v>3.2785311272581609E-3</v>
      </c>
      <c r="V19" s="101">
        <v>0.95573228780452846</v>
      </c>
      <c r="W19" s="1">
        <v>1.2081352858755152</v>
      </c>
      <c r="X19" s="1">
        <f>VLOOKUP($B19,Sheet6!$E$4:$H$15,3,FALSE)</f>
        <v>1.0186022015062937</v>
      </c>
      <c r="Y19" s="1">
        <f>VLOOKUP($B19,Sheet6!$E$4:$H$15,4,FALSE)</f>
        <v>0.73573420752714014</v>
      </c>
      <c r="Z19" s="5">
        <f t="shared" si="12"/>
        <v>17569.883801983669</v>
      </c>
      <c r="AA19" s="113">
        <f t="shared" si="6"/>
        <v>21143.635028481465</v>
      </c>
      <c r="AB19" s="5">
        <f t="shared" si="13"/>
        <v>24324.983313012737</v>
      </c>
      <c r="AC19" s="58">
        <f t="shared" si="7"/>
        <v>2444.9172464883968</v>
      </c>
      <c r="AD19" s="58">
        <f t="shared" si="14"/>
        <v>47913.535587982602</v>
      </c>
      <c r="AE19" s="70">
        <f t="shared" si="15"/>
        <v>2.5103051318923316E-2</v>
      </c>
      <c r="AF19" s="70">
        <f t="shared" si="16"/>
        <v>2.902759295005049E-3</v>
      </c>
      <c r="AG19" s="70">
        <f t="shared" si="17"/>
        <v>2.8005810613928366E-2</v>
      </c>
      <c r="AH19" s="19">
        <f t="shared" ref="AH19:AH74" si="22">AA19-AA18</f>
        <v>15686.580369394083</v>
      </c>
      <c r="AI19" s="19">
        <f t="shared" ref="AI19:AJ71" si="23">AC19-AC18</f>
        <v>1343.1716192110453</v>
      </c>
      <c r="AJ19" s="19">
        <f t="shared" si="23"/>
        <v>34322.476550410662</v>
      </c>
      <c r="AK19" s="72">
        <f t="shared" si="18"/>
        <v>0.77196885428253614</v>
      </c>
      <c r="AL19" s="6">
        <f t="shared" si="19"/>
        <v>-6.4516129032258063E-2</v>
      </c>
      <c r="AN19" s="1">
        <v>11</v>
      </c>
      <c r="AO19" s="91">
        <f t="shared" si="3"/>
        <v>1258135.863916778</v>
      </c>
      <c r="AP19" s="79">
        <f t="shared" si="4"/>
        <v>0.92134593479890026</v>
      </c>
    </row>
    <row r="20" spans="1:42" ht="15" customHeight="1" x14ac:dyDescent="0.25">
      <c r="A20" s="4">
        <v>42461</v>
      </c>
      <c r="B20" s="60">
        <f t="shared" si="2"/>
        <v>4</v>
      </c>
      <c r="C20" s="130">
        <v>1507262.4806855698</v>
      </c>
      <c r="D20" s="115">
        <v>0</v>
      </c>
      <c r="E20" s="123">
        <v>42.1</v>
      </c>
      <c r="F20" s="115">
        <v>0</v>
      </c>
      <c r="G20" s="117">
        <v>42.1</v>
      </c>
      <c r="H20" s="121">
        <v>13.789241240069158</v>
      </c>
      <c r="I20" s="115">
        <v>0.15380000000000002</v>
      </c>
      <c r="J20" s="1" t="s">
        <v>11</v>
      </c>
      <c r="K20" s="1" t="s">
        <v>11</v>
      </c>
      <c r="L20">
        <v>1500960.716891594</v>
      </c>
      <c r="M20">
        <v>1493621.3462857071</v>
      </c>
      <c r="N20" s="112">
        <f t="shared" si="8"/>
        <v>5.8999999999999986</v>
      </c>
      <c r="O20" s="21">
        <f t="shared" si="20"/>
        <v>-0.96551724137931039</v>
      </c>
      <c r="P20" s="93">
        <f t="shared" si="9"/>
        <v>40256.119425099983</v>
      </c>
      <c r="Q20" s="8">
        <f t="shared" si="21"/>
        <v>3252.9526479000001</v>
      </c>
      <c r="R20" s="8">
        <f t="shared" si="10"/>
        <v>52891.12042291835</v>
      </c>
      <c r="S20" s="8">
        <f t="shared" si="11"/>
        <v>0</v>
      </c>
      <c r="T20" s="20">
        <f t="shared" si="5"/>
        <v>4.0596305070993717E-2</v>
      </c>
      <c r="U20" s="20">
        <f t="shared" si="5"/>
        <v>3.2804418300017807E-3</v>
      </c>
      <c r="V20" s="101">
        <v>1.1520610232321131</v>
      </c>
      <c r="W20" s="1">
        <v>1.3046420199865267</v>
      </c>
      <c r="X20" s="1">
        <f>VLOOKUP($B20,Sheet6!$E$4:$H$15,3,FALSE)</f>
        <v>1.152219939958919</v>
      </c>
      <c r="Y20" s="1">
        <f>VLOOKUP($B20,Sheet6!$E$4:$H$15,4,FALSE)</f>
        <v>1.5132048869518739</v>
      </c>
      <c r="Z20" s="5">
        <f t="shared" si="12"/>
        <v>60915.756643779554</v>
      </c>
      <c r="AA20" s="113">
        <f t="shared" si="6"/>
        <v>43174.80106917362</v>
      </c>
      <c r="AB20" s="5">
        <f t="shared" si="13"/>
        <v>46383.903506967778</v>
      </c>
      <c r="AC20" s="58">
        <f t="shared" si="7"/>
        <v>3488.8008448463424</v>
      </c>
      <c r="AD20" s="58">
        <f t="shared" si="14"/>
        <v>93047.505420987742</v>
      </c>
      <c r="AE20" s="70">
        <f t="shared" si="15"/>
        <v>4.353965112918444E-2</v>
      </c>
      <c r="AF20" s="70">
        <f t="shared" si="16"/>
        <v>3.5182830698036408E-3</v>
      </c>
      <c r="AG20" s="70">
        <f t="shared" si="17"/>
        <v>4.7057934198988079E-2</v>
      </c>
      <c r="AH20" s="19">
        <f t="shared" si="22"/>
        <v>22031.166040692155</v>
      </c>
      <c r="AI20" s="19">
        <f t="shared" si="23"/>
        <v>1043.8835983579456</v>
      </c>
      <c r="AJ20" s="19">
        <f t="shared" si="23"/>
        <v>45133.96983300514</v>
      </c>
      <c r="AK20" s="72">
        <f t="shared" si="18"/>
        <v>-0.80645161290322576</v>
      </c>
      <c r="AL20" s="6">
        <f t="shared" si="19"/>
        <v>-0.38487208008898777</v>
      </c>
      <c r="AN20" s="1">
        <v>12</v>
      </c>
      <c r="AO20" s="91">
        <f t="shared" si="3"/>
        <v>1086696.4271327928</v>
      </c>
      <c r="AP20" s="79">
        <f t="shared" si="4"/>
        <v>0.79579905812582086</v>
      </c>
    </row>
    <row r="21" spans="1:42" ht="15" customHeight="1" x14ac:dyDescent="0.25">
      <c r="A21" s="4">
        <v>42491</v>
      </c>
      <c r="B21" s="60">
        <f t="shared" si="2"/>
        <v>5</v>
      </c>
      <c r="C21" s="130">
        <v>1614303.977009201</v>
      </c>
      <c r="D21" s="115">
        <v>0.967741935483871</v>
      </c>
      <c r="E21" s="123">
        <v>41</v>
      </c>
      <c r="F21" s="115">
        <v>0.967741935483871</v>
      </c>
      <c r="G21" s="117">
        <v>41</v>
      </c>
      <c r="H21" s="121">
        <v>13.789241240069158</v>
      </c>
      <c r="I21" s="115">
        <v>0.16420000000000001</v>
      </c>
      <c r="J21" s="1" t="s">
        <v>11</v>
      </c>
      <c r="K21" s="1" t="s">
        <v>11</v>
      </c>
      <c r="L21">
        <v>1654928.315514965</v>
      </c>
      <c r="M21">
        <v>1605306.53629364</v>
      </c>
      <c r="N21" s="112">
        <f t="shared" si="8"/>
        <v>-1</v>
      </c>
      <c r="O21" s="21">
        <f t="shared" si="20"/>
        <v>-1.6129032258064517</v>
      </c>
      <c r="P21" s="93">
        <f t="shared" si="9"/>
        <v>-6823.0710890000337</v>
      </c>
      <c r="Q21" s="8">
        <f t="shared" si="21"/>
        <v>-1485.6439088032259</v>
      </c>
      <c r="R21" s="8">
        <f t="shared" si="10"/>
        <v>52891.12042291835</v>
      </c>
      <c r="S21" s="8">
        <f t="shared" si="11"/>
        <v>0</v>
      </c>
      <c r="T21" s="20">
        <f t="shared" si="5"/>
        <v>-5.4881762990047663E-3</v>
      </c>
      <c r="U21" s="20">
        <f t="shared" si="5"/>
        <v>-1.1949861847694173E-3</v>
      </c>
      <c r="V21" s="101">
        <v>1.4421604407088038</v>
      </c>
      <c r="W21" s="1">
        <v>1.2691057977521414</v>
      </c>
      <c r="X21" s="1">
        <f>VLOOKUP($B21,Sheet6!$E$4:$H$15,3,FALSE)</f>
        <v>1.1851582661821245</v>
      </c>
      <c r="Y21" s="1">
        <f>VLOOKUP($B21,Sheet6!$E$4:$H$15,4,FALSE)</f>
        <v>2.2029768560188674</v>
      </c>
      <c r="Z21" s="5">
        <f t="shared" si="12"/>
        <v>-15031.067696038524</v>
      </c>
      <c r="AA21" s="113">
        <f t="shared" si="6"/>
        <v>-8243.1929406580184</v>
      </c>
      <c r="AB21" s="5">
        <f t="shared" si="13"/>
        <v>-8086.4191018766596</v>
      </c>
      <c r="AC21" s="58">
        <f t="shared" si="7"/>
        <v>-1794.8588284712032</v>
      </c>
      <c r="AD21" s="58">
        <f t="shared" si="14"/>
        <v>-18124.47087100588</v>
      </c>
      <c r="AE21" s="70">
        <f t="shared" si="15"/>
        <v>-6.630459441933351E-3</v>
      </c>
      <c r="AF21" s="70">
        <f t="shared" si="16"/>
        <v>-1.4437049759536912E-3</v>
      </c>
      <c r="AG21" s="70">
        <f t="shared" si="17"/>
        <v>-8.0741644178870427E-3</v>
      </c>
      <c r="AH21" s="19">
        <f t="shared" si="22"/>
        <v>-51417.994009831637</v>
      </c>
      <c r="AI21" s="19">
        <f t="shared" si="23"/>
        <v>-5283.6596733175456</v>
      </c>
      <c r="AJ21" s="19">
        <f t="shared" si="23"/>
        <v>-111171.97629199362</v>
      </c>
      <c r="AK21" s="72">
        <f t="shared" si="18"/>
        <v>0.967741935483871</v>
      </c>
      <c r="AL21" s="6">
        <f t="shared" si="19"/>
        <v>0.77196885428253614</v>
      </c>
    </row>
    <row r="22" spans="1:42" ht="15" customHeight="1" x14ac:dyDescent="0.25">
      <c r="A22" s="4">
        <v>42522</v>
      </c>
      <c r="B22" s="60">
        <f t="shared" si="2"/>
        <v>6</v>
      </c>
      <c r="C22" s="130">
        <v>1531836.2943682175</v>
      </c>
      <c r="D22" s="115">
        <v>5.0666666666666664</v>
      </c>
      <c r="E22" s="123">
        <v>39.799999999999997</v>
      </c>
      <c r="F22" s="115">
        <v>5.0666666666666664</v>
      </c>
      <c r="G22" s="117">
        <v>39.799999999999997</v>
      </c>
      <c r="H22" s="121">
        <v>13.789241240069158</v>
      </c>
      <c r="I22" s="115">
        <v>0.17980000000000002</v>
      </c>
      <c r="J22" s="1" t="s">
        <v>11</v>
      </c>
      <c r="K22" s="1" t="s">
        <v>11</v>
      </c>
      <c r="L22">
        <v>1628749.4420380541</v>
      </c>
      <c r="M22">
        <v>1563845.772897427</v>
      </c>
      <c r="N22" s="112">
        <f t="shared" si="8"/>
        <v>-1</v>
      </c>
      <c r="O22" s="21">
        <f t="shared" si="20"/>
        <v>-1.9</v>
      </c>
      <c r="P22" s="93">
        <f t="shared" si="9"/>
        <v>-6823.0710889999755</v>
      </c>
      <c r="Q22" s="8">
        <f t="shared" si="21"/>
        <v>-4280.2008525000001</v>
      </c>
      <c r="R22" s="8">
        <f t="shared" si="10"/>
        <v>52891.12042291835</v>
      </c>
      <c r="S22" s="8">
        <f t="shared" si="11"/>
        <v>0</v>
      </c>
      <c r="T22" s="20">
        <f t="shared" si="5"/>
        <v>-5.2269593884164004E-3</v>
      </c>
      <c r="U22" s="20">
        <f t="shared" si="5"/>
        <v>-3.2789393131710397E-3</v>
      </c>
      <c r="V22" s="101">
        <v>1.3626137261133346</v>
      </c>
      <c r="W22" s="1">
        <v>1.1457801370659948</v>
      </c>
      <c r="X22" s="1">
        <f>VLOOKUP($B22,Sheet6!$E$4:$H$15,3,FALSE)</f>
        <v>1.1770790540896401</v>
      </c>
      <c r="Y22" s="1">
        <f>VLOOKUP($B22,Sheet6!$E$4:$H$15,4,FALSE)</f>
        <v>2.2674598252005316</v>
      </c>
      <c r="Z22" s="5">
        <f t="shared" si="12"/>
        <v>-15471.039578794685</v>
      </c>
      <c r="AA22" s="113">
        <f t="shared" si="6"/>
        <v>-8901.6652480645989</v>
      </c>
      <c r="AB22" s="5">
        <f t="shared" si="13"/>
        <v>-7817.7393275654185</v>
      </c>
      <c r="AC22" s="58">
        <f t="shared" si="7"/>
        <v>-5584.1298861536543</v>
      </c>
      <c r="AD22" s="58">
        <f t="shared" si="14"/>
        <v>-22303.534461783674</v>
      </c>
      <c r="AE22" s="70">
        <f t="shared" si="15"/>
        <v>-6.8193108548911131E-3</v>
      </c>
      <c r="AF22" s="70">
        <f t="shared" si="16"/>
        <v>-4.2778420089486999E-3</v>
      </c>
      <c r="AG22" s="70">
        <f t="shared" si="17"/>
        <v>-1.1097152863839813E-2</v>
      </c>
      <c r="AH22" s="19">
        <f t="shared" si="22"/>
        <v>-658.47230740658051</v>
      </c>
      <c r="AI22" s="19">
        <f t="shared" si="23"/>
        <v>-3789.2710576824511</v>
      </c>
      <c r="AJ22" s="19">
        <f t="shared" si="23"/>
        <v>-4179.0635907777942</v>
      </c>
      <c r="AK22" s="72">
        <f t="shared" si="18"/>
        <v>4.0989247311827954</v>
      </c>
      <c r="AL22" s="6">
        <f t="shared" si="19"/>
        <v>-0.80645161290322576</v>
      </c>
    </row>
    <row r="23" spans="1:42" ht="15" customHeight="1" x14ac:dyDescent="0.25">
      <c r="A23" s="4">
        <v>42552</v>
      </c>
      <c r="B23" s="60">
        <f t="shared" si="2"/>
        <v>7</v>
      </c>
      <c r="C23" s="130">
        <v>1531914.9646488777</v>
      </c>
      <c r="D23" s="115">
        <v>6.580645161290323</v>
      </c>
      <c r="E23" s="123">
        <v>34.799999999999997</v>
      </c>
      <c r="F23" s="115">
        <v>6.580645161290323</v>
      </c>
      <c r="G23" s="117">
        <v>34.799999999999997</v>
      </c>
      <c r="H23" s="121">
        <v>13.789241240069158</v>
      </c>
      <c r="I23" s="115">
        <v>0.14219999999999999</v>
      </c>
      <c r="J23" s="1" t="s">
        <v>11</v>
      </c>
      <c r="K23" s="1" t="s">
        <v>11</v>
      </c>
      <c r="L23">
        <v>1532097.8704115429</v>
      </c>
      <c r="M23">
        <v>1523212.5395620561</v>
      </c>
      <c r="N23" s="112">
        <f t="shared" si="8"/>
        <v>-0.40000000000000568</v>
      </c>
      <c r="O23" s="21">
        <f t="shared" si="20"/>
        <v>0.86774193548387102</v>
      </c>
      <c r="P23" s="93">
        <f t="shared" si="9"/>
        <v>-2729.2284356000309</v>
      </c>
      <c r="Q23" s="8">
        <f t="shared" si="21"/>
        <v>-55.228398096773162</v>
      </c>
      <c r="R23" s="8">
        <f t="shared" si="10"/>
        <v>52891.12042291835</v>
      </c>
      <c r="S23" s="8">
        <f t="shared" si="11"/>
        <v>0</v>
      </c>
      <c r="T23" s="20">
        <f t="shared" si="5"/>
        <v>-2.2337286378733656E-3</v>
      </c>
      <c r="U23" s="20">
        <f t="shared" si="5"/>
        <v>-4.5201512941700972E-5</v>
      </c>
      <c r="V23" s="101">
        <v>1.0486367082270924</v>
      </c>
      <c r="W23" s="1">
        <v>1.0486814471193915</v>
      </c>
      <c r="X23" s="1">
        <f>VLOOKUP($B23,Sheet6!$E$4:$H$15,3,FALSE)</f>
        <v>1.0515405277294989</v>
      </c>
      <c r="Y23" s="1">
        <f>VLOOKUP($B23,Sheet6!$E$4:$H$15,4,FALSE)</f>
        <v>1.7540043667698575</v>
      </c>
      <c r="Z23" s="5">
        <f t="shared" si="12"/>
        <v>-4787.0785939549214</v>
      </c>
      <c r="AA23" s="113">
        <f t="shared" si="6"/>
        <v>-3463.6796310100062</v>
      </c>
      <c r="AB23" s="5">
        <f t="shared" si="13"/>
        <v>-2862.0912253644333</v>
      </c>
      <c r="AC23" s="58">
        <f t="shared" si="7"/>
        <v>-70.090680225178147</v>
      </c>
      <c r="AD23" s="58">
        <f t="shared" si="14"/>
        <v>-6395.8615365996184</v>
      </c>
      <c r="AE23" s="70">
        <f t="shared" si="15"/>
        <v>-2.8348379649300818E-3</v>
      </c>
      <c r="AF23" s="70">
        <f t="shared" si="16"/>
        <v>-5.736550214148115E-5</v>
      </c>
      <c r="AG23" s="70">
        <f t="shared" si="17"/>
        <v>-2.8922034670715632E-3</v>
      </c>
      <c r="AH23" s="19">
        <f t="shared" si="22"/>
        <v>5437.9856170545927</v>
      </c>
      <c r="AI23" s="19">
        <f t="shared" si="23"/>
        <v>5514.0392059284759</v>
      </c>
      <c r="AJ23" s="19">
        <f t="shared" si="23"/>
        <v>15907.672925184055</v>
      </c>
      <c r="AK23" s="72">
        <f t="shared" si="18"/>
        <v>1.5139784946236565</v>
      </c>
      <c r="AL23" s="6">
        <f t="shared" si="19"/>
        <v>0.967741935483871</v>
      </c>
    </row>
    <row r="24" spans="1:42" ht="15" customHeight="1" x14ac:dyDescent="0.25">
      <c r="A24" s="4">
        <v>42583</v>
      </c>
      <c r="B24" s="60">
        <f t="shared" si="2"/>
        <v>8</v>
      </c>
      <c r="C24" s="130">
        <v>1470528.7141300277</v>
      </c>
      <c r="D24" s="115">
        <v>8.387096774193548</v>
      </c>
      <c r="E24" s="123">
        <v>34.6</v>
      </c>
      <c r="F24" s="115">
        <v>8.387096774193548</v>
      </c>
      <c r="G24" s="117">
        <v>34.6</v>
      </c>
      <c r="H24" s="121">
        <v>13.789241240069158</v>
      </c>
      <c r="I24" s="115">
        <v>0.17079999999999998</v>
      </c>
      <c r="J24" s="1" t="s">
        <v>11</v>
      </c>
      <c r="K24" s="1" t="s">
        <v>11</v>
      </c>
      <c r="L24">
        <v>1410092.684589427</v>
      </c>
      <c r="M24">
        <v>1454968.543680165</v>
      </c>
      <c r="N24" s="112">
        <f t="shared" si="8"/>
        <v>-0.69999999999999574</v>
      </c>
      <c r="O24" s="21">
        <f t="shared" si="20"/>
        <v>2.4999999999999996</v>
      </c>
      <c r="P24" s="93">
        <f t="shared" si="9"/>
        <v>-4776.1497622999595</v>
      </c>
      <c r="Q24" s="8">
        <f t="shared" si="21"/>
        <v>-6737.8645678064513</v>
      </c>
      <c r="R24" s="8">
        <f t="shared" si="10"/>
        <v>52891.12042291835</v>
      </c>
      <c r="S24" s="8">
        <f t="shared" si="11"/>
        <v>0</v>
      </c>
      <c r="T24" s="20">
        <f t="shared" si="5"/>
        <v>-4.215490877014747E-3</v>
      </c>
      <c r="U24" s="20">
        <f t="shared" si="5"/>
        <v>-5.9469254587342169E-3</v>
      </c>
      <c r="V24" s="101">
        <v>0.88156770605653045</v>
      </c>
      <c r="W24" s="1">
        <v>1.0839129811898423</v>
      </c>
      <c r="X24" s="1">
        <f>VLOOKUP($B24,Sheet6!$E$4:$H$15,3,FALSE)</f>
        <v>1.049676094169695</v>
      </c>
      <c r="Y24" s="1">
        <f>VLOOKUP($B24,Sheet6!$E$4:$H$15,4,FALSE)</f>
        <v>1.3311776044939942</v>
      </c>
      <c r="Z24" s="5">
        <f t="shared" si="12"/>
        <v>-6357.9035992830204</v>
      </c>
      <c r="AA24" s="113">
        <f t="shared" si="6"/>
        <v>-5472.4175292957661</v>
      </c>
      <c r="AB24" s="5">
        <f t="shared" si="13"/>
        <v>-5013.410227660539</v>
      </c>
      <c r="AC24" s="58">
        <f t="shared" si="7"/>
        <v>-7720.111388033386</v>
      </c>
      <c r="AD24" s="58">
        <f t="shared" si="14"/>
        <v>-18205.93914498969</v>
      </c>
      <c r="AE24" s="70">
        <f t="shared" si="15"/>
        <v>-4.8300257148664082E-3</v>
      </c>
      <c r="AF24" s="70">
        <f t="shared" si="16"/>
        <v>-6.8138690672297454E-3</v>
      </c>
      <c r="AG24" s="70">
        <f t="shared" si="17"/>
        <v>-1.1643894782096154E-2</v>
      </c>
      <c r="AH24" s="19">
        <f t="shared" si="22"/>
        <v>-2008.7378982857599</v>
      </c>
      <c r="AI24" s="19">
        <f t="shared" si="23"/>
        <v>-7650.0207078082076</v>
      </c>
      <c r="AJ24" s="19">
        <f t="shared" si="23"/>
        <v>-11810.077608390071</v>
      </c>
      <c r="AK24" s="72">
        <f t="shared" si="18"/>
        <v>1.8064516129032251</v>
      </c>
      <c r="AL24" s="6">
        <f t="shared" si="19"/>
        <v>4.0989247311827954</v>
      </c>
    </row>
    <row r="25" spans="1:42" ht="15" customHeight="1" x14ac:dyDescent="0.25">
      <c r="A25" s="4">
        <v>42614</v>
      </c>
      <c r="B25" s="60">
        <f t="shared" si="2"/>
        <v>9</v>
      </c>
      <c r="C25" s="130">
        <v>1510767.9693852682</v>
      </c>
      <c r="D25" s="115">
        <v>3.1</v>
      </c>
      <c r="E25" s="123">
        <v>34.700000000000003</v>
      </c>
      <c r="F25" s="115">
        <v>3.1</v>
      </c>
      <c r="G25" s="117">
        <v>34.700000000000003</v>
      </c>
      <c r="H25" s="121">
        <v>13.789241240069158</v>
      </c>
      <c r="I25" s="115">
        <v>0.1013</v>
      </c>
      <c r="J25" s="1" t="s">
        <v>11</v>
      </c>
      <c r="K25" s="1" t="s">
        <v>11</v>
      </c>
      <c r="L25">
        <v>1393003.093983131</v>
      </c>
      <c r="M25">
        <v>1453161.2363065849</v>
      </c>
      <c r="N25" s="112">
        <f t="shared" si="8"/>
        <v>-1.8999999999999986</v>
      </c>
      <c r="O25" s="21">
        <f t="shared" si="20"/>
        <v>3.2258064516129004E-2</v>
      </c>
      <c r="P25" s="93">
        <f t="shared" si="9"/>
        <v>-12963.835069099994</v>
      </c>
      <c r="Q25" s="8">
        <f t="shared" si="21"/>
        <v>-4959.326054430001</v>
      </c>
      <c r="R25" s="8">
        <f t="shared" si="10"/>
        <v>52891.12042291835</v>
      </c>
      <c r="S25" s="8">
        <f t="shared" si="11"/>
        <v>0</v>
      </c>
      <c r="T25" s="20">
        <f t="shared" si="5"/>
        <v>-1.1441815218787895E-2</v>
      </c>
      <c r="U25" s="20">
        <f t="shared" si="5"/>
        <v>-4.3770760752549365E-3</v>
      </c>
      <c r="V25" s="101">
        <v>0.87635315590168161</v>
      </c>
      <c r="W25" s="1">
        <v>0.92134593479890026</v>
      </c>
      <c r="X25" s="1">
        <f>VLOOKUP($B25,Sheet6!$E$4:$H$15,3,FALSE)</f>
        <v>1.0471901827566226</v>
      </c>
      <c r="Y25" s="1">
        <f>VLOOKUP($B25,Sheet6!$E$4:$H$15,4,FALSE)</f>
        <v>1.1094659414335433</v>
      </c>
      <c r="Z25" s="5">
        <f t="shared" si="12"/>
        <v>-14382.933479528208</v>
      </c>
      <c r="AA25" s="113">
        <f t="shared" si="6"/>
        <v>-13594.933320480899</v>
      </c>
      <c r="AB25" s="5">
        <f t="shared" si="13"/>
        <v>-11944.1767403187</v>
      </c>
      <c r="AC25" s="58">
        <f t="shared" si="7"/>
        <v>-5200.7532234965556</v>
      </c>
      <c r="AD25" s="58">
        <f t="shared" si="14"/>
        <v>-30739.863284296152</v>
      </c>
      <c r="AE25" s="70">
        <f t="shared" si="15"/>
        <v>-1.1998819341311168E-2</v>
      </c>
      <c r="AF25" s="70">
        <f t="shared" si="16"/>
        <v>-4.5901584727500132E-3</v>
      </c>
      <c r="AG25" s="70">
        <f t="shared" si="17"/>
        <v>-1.6588977814061181E-2</v>
      </c>
      <c r="AH25" s="19">
        <f t="shared" si="22"/>
        <v>-8122.5157911851329</v>
      </c>
      <c r="AI25" s="19">
        <f t="shared" si="23"/>
        <v>2519.3581645368304</v>
      </c>
      <c r="AJ25" s="19">
        <f t="shared" si="23"/>
        <v>-12533.924139306462</v>
      </c>
      <c r="AK25" s="72">
        <f t="shared" si="18"/>
        <v>-5.2870967741935484</v>
      </c>
      <c r="AL25" s="6">
        <f t="shared" si="19"/>
        <v>1.5139784946236565</v>
      </c>
    </row>
    <row r="26" spans="1:42" ht="15" customHeight="1" x14ac:dyDescent="0.25">
      <c r="A26" s="4">
        <v>42644</v>
      </c>
      <c r="B26" s="60">
        <f t="shared" si="2"/>
        <v>10</v>
      </c>
      <c r="C26" s="130">
        <v>1506010.9211818229</v>
      </c>
      <c r="D26" s="115">
        <v>1.064516129032258</v>
      </c>
      <c r="E26" s="123">
        <v>34.6</v>
      </c>
      <c r="F26" s="115">
        <v>1.064516129032258</v>
      </c>
      <c r="G26" s="117">
        <v>34.6</v>
      </c>
      <c r="H26" s="121">
        <v>13.789241240069158</v>
      </c>
      <c r="I26" s="115">
        <v>8.8699999999999987E-2</v>
      </c>
      <c r="J26" s="1" t="s">
        <v>11</v>
      </c>
      <c r="K26" s="1" t="s">
        <v>11</v>
      </c>
      <c r="L26">
        <v>1420804.6848201861</v>
      </c>
      <c r="M26">
        <v>1473868.741327804</v>
      </c>
      <c r="N26" s="112">
        <f t="shared" si="8"/>
        <v>-0.69999999999999574</v>
      </c>
      <c r="O26" s="21">
        <f t="shared" si="20"/>
        <v>3.935483870967742</v>
      </c>
      <c r="P26" s="93">
        <f t="shared" si="9"/>
        <v>-4776.1497622999595</v>
      </c>
      <c r="Q26" s="8">
        <f t="shared" si="21"/>
        <v>-1712.0803410000001</v>
      </c>
      <c r="R26" s="8">
        <f t="shared" si="10"/>
        <v>52891.12042291835</v>
      </c>
      <c r="S26" s="8">
        <f t="shared" si="11"/>
        <v>0</v>
      </c>
      <c r="T26" s="20">
        <f t="shared" si="5"/>
        <v>-3.939682281693428E-3</v>
      </c>
      <c r="U26" s="20">
        <f t="shared" si="5"/>
        <v>-1.412236407977554E-3</v>
      </c>
      <c r="V26" s="101">
        <v>0.97691325630951342</v>
      </c>
      <c r="W26" s="1">
        <v>0.79579905812582086</v>
      </c>
      <c r="X26" s="1">
        <f>VLOOKUP($B26,Sheet6!$E$4:$H$15,3,FALSE)</f>
        <v>1.0341391478379942</v>
      </c>
      <c r="Y26" s="1">
        <f>VLOOKUP($B26,Sheet6!$E$4:$H$15,4,FALSE)</f>
        <v>0.96754467750437401</v>
      </c>
      <c r="Z26" s="5">
        <f t="shared" si="12"/>
        <v>-4621.1382814771068</v>
      </c>
      <c r="AA26" s="113">
        <f t="shared" si="6"/>
        <v>-5176.9307274637058</v>
      </c>
      <c r="AB26" s="5">
        <f t="shared" si="13"/>
        <v>-3800.8554823061709</v>
      </c>
      <c r="AC26" s="58">
        <f t="shared" si="7"/>
        <v>-1855.7461064498318</v>
      </c>
      <c r="AD26" s="58">
        <f t="shared" si="14"/>
        <v>-10833.532316219707</v>
      </c>
      <c r="AE26" s="70">
        <f t="shared" si="15"/>
        <v>-4.2702727668911238E-3</v>
      </c>
      <c r="AF26" s="70">
        <f t="shared" si="16"/>
        <v>-1.5307413751157847E-3</v>
      </c>
      <c r="AG26" s="70">
        <f t="shared" si="17"/>
        <v>-5.8010141420069081E-3</v>
      </c>
      <c r="AH26" s="19">
        <f t="shared" si="22"/>
        <v>8418.0025930171942</v>
      </c>
      <c r="AI26" s="19">
        <f t="shared" si="23"/>
        <v>3345.0071170467236</v>
      </c>
      <c r="AJ26" s="19">
        <f t="shared" si="23"/>
        <v>19906.330968076443</v>
      </c>
      <c r="AK26" s="72">
        <f t="shared" si="18"/>
        <v>-2.0354838709677421</v>
      </c>
      <c r="AL26" s="6">
        <f t="shared" si="19"/>
        <v>1.8064516129032251</v>
      </c>
    </row>
    <row r="27" spans="1:42" ht="15" customHeight="1" x14ac:dyDescent="0.25">
      <c r="A27" s="4">
        <v>42675</v>
      </c>
      <c r="B27" s="60">
        <f t="shared" si="2"/>
        <v>11</v>
      </c>
      <c r="C27" s="130">
        <v>1223512.4902180536</v>
      </c>
      <c r="D27" s="115">
        <v>0</v>
      </c>
      <c r="E27" s="123">
        <v>29.9</v>
      </c>
      <c r="F27" s="115">
        <v>0</v>
      </c>
      <c r="G27" s="117">
        <v>29.9</v>
      </c>
      <c r="H27" s="121">
        <v>13.789241240069158</v>
      </c>
      <c r="I27" s="115">
        <v>6.6400000000000001E-2</v>
      </c>
      <c r="J27" s="1" t="s">
        <v>11</v>
      </c>
      <c r="K27" s="1" t="s">
        <v>11</v>
      </c>
      <c r="L27">
        <v>1243550.3134911209</v>
      </c>
      <c r="M27">
        <v>1219969.567209807</v>
      </c>
      <c r="N27" s="112">
        <f t="shared" si="8"/>
        <v>-1.3000000000000007</v>
      </c>
      <c r="O27" s="21">
        <f t="shared" si="20"/>
        <v>2.8966666666666669</v>
      </c>
      <c r="P27" s="93">
        <f t="shared" si="9"/>
        <v>-8869.9924157000205</v>
      </c>
      <c r="Q27" s="8">
        <f t="shared" si="21"/>
        <v>114.1386894</v>
      </c>
      <c r="R27" s="8">
        <f t="shared" si="10"/>
        <v>52891.12042291835</v>
      </c>
      <c r="S27" s="8">
        <f t="shared" si="11"/>
        <v>0</v>
      </c>
      <c r="T27" s="20">
        <f t="shared" si="5"/>
        <v>-9.0867481681607583E-3</v>
      </c>
      <c r="U27" s="20">
        <f t="shared" si="5"/>
        <v>1.1692789330754663E-4</v>
      </c>
      <c r="V27" s="101">
        <v>1.0664567960110445</v>
      </c>
      <c r="W27" s="1">
        <v>0.5982150345284416</v>
      </c>
      <c r="X27" s="1">
        <f>VLOOKUP($B27,Sheet6!$E$4:$H$15,3,FALSE)</f>
        <v>0.94464633696739853</v>
      </c>
      <c r="Y27" s="1">
        <f>VLOOKUP($B27,Sheet6!$E$4:$H$15,4,FALSE)</f>
        <v>0.49928337763309399</v>
      </c>
      <c r="Z27" s="5">
        <f t="shared" si="12"/>
        <v>-4428.6397728906331</v>
      </c>
      <c r="AA27" s="113">
        <f t="shared" si="6"/>
        <v>-8172.3314539022913</v>
      </c>
      <c r="AB27" s="5">
        <f t="shared" si="13"/>
        <v>-5306.1628192250027</v>
      </c>
      <c r="AC27" s="58">
        <f t="shared" si="7"/>
        <v>105.16121748196433</v>
      </c>
      <c r="AD27" s="58">
        <f t="shared" si="14"/>
        <v>-13373.333055645329</v>
      </c>
      <c r="AE27" s="70">
        <f t="shared" si="15"/>
        <v>-8.3720384852762689E-3</v>
      </c>
      <c r="AF27" s="70">
        <f t="shared" si="16"/>
        <v>1.0773103916350762E-4</v>
      </c>
      <c r="AG27" s="70">
        <f t="shared" si="17"/>
        <v>-8.2643074461127616E-3</v>
      </c>
      <c r="AH27" s="19">
        <f t="shared" si="22"/>
        <v>-2995.4007264385855</v>
      </c>
      <c r="AI27" s="19">
        <f t="shared" si="23"/>
        <v>1960.9073239317961</v>
      </c>
      <c r="AJ27" s="19">
        <f t="shared" si="23"/>
        <v>-2539.8007394256219</v>
      </c>
      <c r="AK27" s="72">
        <f t="shared" si="18"/>
        <v>-1.064516129032258</v>
      </c>
      <c r="AL27" s="6">
        <f t="shared" si="19"/>
        <v>-5.2870967741935484</v>
      </c>
    </row>
    <row r="28" spans="1:42" ht="15" customHeight="1" x14ac:dyDescent="0.25">
      <c r="A28" s="4">
        <v>42705</v>
      </c>
      <c r="B28" s="60">
        <f t="shared" si="2"/>
        <v>12</v>
      </c>
      <c r="C28" s="130">
        <v>986815.05696333281</v>
      </c>
      <c r="D28" s="115">
        <v>0</v>
      </c>
      <c r="E28" s="123">
        <v>23.2</v>
      </c>
      <c r="F28" s="115">
        <v>0</v>
      </c>
      <c r="G28" s="117">
        <v>23.2</v>
      </c>
      <c r="H28" s="121">
        <v>13.789241240069158</v>
      </c>
      <c r="I28" s="115">
        <v>7.5899999999999995E-2</v>
      </c>
      <c r="J28" s="1">
        <v>1</v>
      </c>
      <c r="K28" s="1" t="s">
        <v>11</v>
      </c>
      <c r="L28">
        <v>1041443.639501469</v>
      </c>
      <c r="M28">
        <v>994283.35370095505</v>
      </c>
      <c r="N28" s="112">
        <f t="shared" si="8"/>
        <v>-1.1000000000000014</v>
      </c>
      <c r="O28" s="21">
        <f t="shared" si="20"/>
        <v>1</v>
      </c>
      <c r="P28" s="93">
        <f t="shared" si="9"/>
        <v>-7505.3781979000196</v>
      </c>
      <c r="Q28" s="8">
        <f t="shared" si="21"/>
        <v>828.42597145161301</v>
      </c>
      <c r="R28" s="8">
        <f t="shared" si="10"/>
        <v>52891.12042291835</v>
      </c>
      <c r="S28" s="8">
        <f t="shared" si="11"/>
        <v>0</v>
      </c>
      <c r="T28" s="20">
        <f t="shared" si="5"/>
        <v>-8.4352895699658734E-3</v>
      </c>
      <c r="U28" s="20">
        <f t="shared" si="5"/>
        <v>9.3106739889934676E-4</v>
      </c>
      <c r="V28" s="101">
        <v>0.84411169753798587</v>
      </c>
      <c r="W28" s="1">
        <v>0.66649540799464135</v>
      </c>
      <c r="X28" s="1">
        <f>VLOOKUP($B28,Sheet6!$E$4:$H$15,3,FALSE)</f>
        <v>0.7481039658713855</v>
      </c>
      <c r="Y28" s="1">
        <f>VLOOKUP($B28,Sheet6!$E$4:$H$15,4,FALSE)</f>
        <v>0.16876818322222856</v>
      </c>
      <c r="Z28" s="5">
        <f t="shared" si="12"/>
        <v>-1266.6690428553102</v>
      </c>
      <c r="AA28" s="113">
        <f t="shared" si="6"/>
        <v>-5972.7729007669059</v>
      </c>
      <c r="AB28" s="5">
        <f t="shared" si="13"/>
        <v>-5002.3001041634598</v>
      </c>
      <c r="AC28" s="58">
        <f t="shared" si="7"/>
        <v>659.26060780816181</v>
      </c>
      <c r="AD28" s="58">
        <f t="shared" si="14"/>
        <v>-10315.812397122203</v>
      </c>
      <c r="AE28" s="70">
        <f t="shared" si="15"/>
        <v>-6.7127954947974015E-3</v>
      </c>
      <c r="AF28" s="70">
        <f t="shared" si="16"/>
        <v>7.4094255909575805E-4</v>
      </c>
      <c r="AG28" s="70">
        <f t="shared" si="17"/>
        <v>-5.9718529357016435E-3</v>
      </c>
      <c r="AH28" s="19">
        <f t="shared" si="22"/>
        <v>2199.5585531353854</v>
      </c>
      <c r="AI28" s="19">
        <f t="shared" si="23"/>
        <v>554.09939032619752</v>
      </c>
      <c r="AJ28" s="19">
        <f t="shared" si="23"/>
        <v>3057.5206585231263</v>
      </c>
      <c r="AK28" s="72">
        <f t="shared" si="18"/>
        <v>0</v>
      </c>
      <c r="AL28" s="6">
        <f t="shared" si="19"/>
        <v>-2.0354838709677421</v>
      </c>
    </row>
    <row r="29" spans="1:42" ht="15" customHeight="1" x14ac:dyDescent="0.25">
      <c r="A29" s="4">
        <v>42736</v>
      </c>
      <c r="B29" s="60">
        <f t="shared" si="2"/>
        <v>1</v>
      </c>
      <c r="C29" s="130">
        <v>926180.07363056054</v>
      </c>
      <c r="D29" s="115">
        <v>0.61290322580645162</v>
      </c>
      <c r="E29" s="123">
        <v>22.9</v>
      </c>
      <c r="F29" s="115">
        <v>0.61290322580645162</v>
      </c>
      <c r="G29" s="117">
        <v>22.9</v>
      </c>
      <c r="H29" s="121">
        <v>13.789241240069158</v>
      </c>
      <c r="I29" s="115">
        <v>3.7100000000000001E-2</v>
      </c>
      <c r="J29" s="1" t="s">
        <v>11</v>
      </c>
      <c r="L29">
        <v>989224.23491962813</v>
      </c>
      <c r="M29">
        <v>953855.41217946424</v>
      </c>
      <c r="N29" s="112">
        <f t="shared" si="8"/>
        <v>-0.90000000000000213</v>
      </c>
      <c r="O29" s="21">
        <f t="shared" si="20"/>
        <v>-6.6666666666666666E-2</v>
      </c>
      <c r="P29" s="93">
        <f t="shared" si="9"/>
        <v>-6140.7639800999896</v>
      </c>
      <c r="Q29" s="8">
        <f t="shared" si="21"/>
        <v>-331.37038858064523</v>
      </c>
      <c r="R29" s="8">
        <f t="shared" si="10"/>
        <v>52891.12042291835</v>
      </c>
      <c r="S29" s="8">
        <f t="shared" si="11"/>
        <v>406.42184900800225</v>
      </c>
      <c r="T29" s="20">
        <f t="shared" si="5"/>
        <v>-7.2684323064021094E-3</v>
      </c>
      <c r="U29" s="20">
        <f t="shared" si="5"/>
        <v>-3.9222208271638611E-4</v>
      </c>
      <c r="V29" s="101">
        <v>0.69903743703562948</v>
      </c>
      <c r="W29" s="1">
        <v>0.88538408889002351</v>
      </c>
      <c r="X29" s="1">
        <f>VLOOKUP($B29,Sheet6!$E$4:$H$15,3,FALSE)</f>
        <v>0.68238268288829185</v>
      </c>
      <c r="Y29" s="1">
        <f>VLOOKUP($B29,Sheet6!$E$4:$H$15,4,FALSE)</f>
        <v>9.7920193453824286E-2</v>
      </c>
      <c r="Z29" s="5">
        <f t="shared" si="12"/>
        <v>-601.30479688566697</v>
      </c>
      <c r="AA29" s="113">
        <f t="shared" si="6"/>
        <v>-3673.4973363865256</v>
      </c>
      <c r="AB29" s="5">
        <f t="shared" si="13"/>
        <v>-4190.3509997244164</v>
      </c>
      <c r="AC29" s="58">
        <f t="shared" si="7"/>
        <v>-198.2307484464738</v>
      </c>
      <c r="AD29" s="58">
        <f t="shared" si="14"/>
        <v>-8062.0790845574156</v>
      </c>
      <c r="AE29" s="70">
        <f t="shared" si="15"/>
        <v>-4.3480854831419785E-3</v>
      </c>
      <c r="AF29" s="70">
        <f t="shared" si="16"/>
        <v>-2.346331467550002E-4</v>
      </c>
      <c r="AG29" s="70">
        <f t="shared" si="17"/>
        <v>-4.5827186298969787E-3</v>
      </c>
      <c r="AH29" s="19">
        <f t="shared" si="22"/>
        <v>2299.2755643803803</v>
      </c>
      <c r="AI29" s="19">
        <f t="shared" si="23"/>
        <v>-857.49135625463555</v>
      </c>
      <c r="AJ29" s="19">
        <f t="shared" si="23"/>
        <v>2253.7333125647874</v>
      </c>
      <c r="AK29" s="72">
        <f t="shared" si="18"/>
        <v>0.61290322580645162</v>
      </c>
      <c r="AL29" s="6">
        <f t="shared" si="19"/>
        <v>-1.064516129032258</v>
      </c>
      <c r="AM29" s="82"/>
      <c r="AN29" s="82"/>
      <c r="AO29" s="82"/>
      <c r="AP29" s="82"/>
    </row>
    <row r="30" spans="1:42" ht="15" customHeight="1" x14ac:dyDescent="0.25">
      <c r="A30" s="4">
        <v>42767</v>
      </c>
      <c r="B30" s="60">
        <f t="shared" si="2"/>
        <v>2</v>
      </c>
      <c r="C30" s="130">
        <v>1076164.3038081871</v>
      </c>
      <c r="D30" s="115">
        <v>0</v>
      </c>
      <c r="E30" s="123">
        <v>27.8</v>
      </c>
      <c r="F30" s="115">
        <v>0</v>
      </c>
      <c r="G30" s="117">
        <v>27.8</v>
      </c>
      <c r="H30" s="121">
        <v>13.789241240069158</v>
      </c>
      <c r="I30" s="115">
        <v>3.0200000000000001E-2</v>
      </c>
      <c r="J30" s="1" t="s">
        <v>11</v>
      </c>
      <c r="K30" s="1" t="s">
        <v>11</v>
      </c>
      <c r="L30">
        <v>1090082.038720343</v>
      </c>
      <c r="M30">
        <v>1088527.041994171</v>
      </c>
      <c r="N30" s="112">
        <f t="shared" si="8"/>
        <v>-0.59999999999999787</v>
      </c>
      <c r="O30" s="21">
        <f t="shared" si="20"/>
        <v>-0.4838709677419355</v>
      </c>
      <c r="P30" s="93">
        <f t="shared" si="9"/>
        <v>-4093.8426533999736</v>
      </c>
      <c r="Q30" s="8">
        <f t="shared" si="21"/>
        <v>59.037253137931039</v>
      </c>
      <c r="R30" s="8">
        <f t="shared" si="10"/>
        <v>52891.12042291835</v>
      </c>
      <c r="S30" s="8">
        <f t="shared" si="11"/>
        <v>451.05567706870249</v>
      </c>
      <c r="T30" s="20">
        <f t="shared" si="5"/>
        <v>-4.5665532479489158E-3</v>
      </c>
      <c r="U30" s="20">
        <f t="shared" si="5"/>
        <v>6.5854206644483206E-5</v>
      </c>
      <c r="V30" s="101">
        <v>0.69435576506174324</v>
      </c>
      <c r="W30" s="1">
        <v>1.0725028066727618</v>
      </c>
      <c r="X30" s="1">
        <f>VLOOKUP($B30,Sheet6!$E$4:$H$15,3,FALSE)</f>
        <v>0.85888239321641102</v>
      </c>
      <c r="Y30" s="1">
        <f>VLOOKUP($B30,Sheet6!$E$4:$H$15,4,FALSE)</f>
        <v>0.16787673792834962</v>
      </c>
      <c r="Z30" s="5">
        <f t="shared" si="12"/>
        <v>-687.26095024472681</v>
      </c>
      <c r="AA30" s="113">
        <f t="shared" si="6"/>
        <v>-2728.5273295436805</v>
      </c>
      <c r="AB30" s="5">
        <f t="shared" si="13"/>
        <v>-3516.1293756035916</v>
      </c>
      <c r="AC30" s="58">
        <f t="shared" si="7"/>
        <v>39.348058117048268</v>
      </c>
      <c r="AD30" s="58">
        <f t="shared" si="14"/>
        <v>-6205.3086470302242</v>
      </c>
      <c r="AE30" s="70">
        <f t="shared" si="15"/>
        <v>-3.043586770120967E-3</v>
      </c>
      <c r="AF30" s="70">
        <f t="shared" si="16"/>
        <v>4.3891526325678255E-5</v>
      </c>
      <c r="AG30" s="70">
        <f t="shared" si="17"/>
        <v>-2.9996952437952888E-3</v>
      </c>
      <c r="AH30" s="19">
        <f t="shared" si="22"/>
        <v>944.97000684284512</v>
      </c>
      <c r="AI30" s="19">
        <f t="shared" si="23"/>
        <v>237.57880656352205</v>
      </c>
      <c r="AJ30" s="19">
        <f t="shared" si="23"/>
        <v>1856.7704375271915</v>
      </c>
      <c r="AK30" s="72">
        <f t="shared" si="18"/>
        <v>-0.61290322580645162</v>
      </c>
      <c r="AL30" s="6">
        <f t="shared" si="19"/>
        <v>0</v>
      </c>
    </row>
    <row r="31" spans="1:42" ht="15" customHeight="1" x14ac:dyDescent="0.25">
      <c r="A31" s="4">
        <v>42795</v>
      </c>
      <c r="B31" s="60">
        <f t="shared" si="2"/>
        <v>3</v>
      </c>
      <c r="C31" s="130">
        <v>1359623.3617823573</v>
      </c>
      <c r="D31" s="115">
        <v>0.19677419354838707</v>
      </c>
      <c r="E31" s="123">
        <v>33.6</v>
      </c>
      <c r="F31" s="115">
        <v>0.19677419354838707</v>
      </c>
      <c r="G31" s="117">
        <v>33.6</v>
      </c>
      <c r="H31" s="121">
        <v>13.789241240069158</v>
      </c>
      <c r="I31" s="115">
        <v>2.4300000000000002E-2</v>
      </c>
      <c r="J31" s="1" t="s">
        <v>11</v>
      </c>
      <c r="K31" s="1" t="s">
        <v>11</v>
      </c>
      <c r="L31">
        <v>1384317.5048862081</v>
      </c>
      <c r="M31">
        <v>1357475.935943621</v>
      </c>
      <c r="N31" s="112">
        <f t="shared" si="8"/>
        <v>-1.1000000000000014</v>
      </c>
      <c r="O31" s="21">
        <f t="shared" si="20"/>
        <v>0.19354838709677419</v>
      </c>
      <c r="P31" s="93">
        <f t="shared" si="9"/>
        <v>-7505.3781979000196</v>
      </c>
      <c r="Q31" s="8">
        <f t="shared" si="21"/>
        <v>1043.8167240290322</v>
      </c>
      <c r="R31" s="8">
        <f t="shared" si="10"/>
        <v>52891.12042291835</v>
      </c>
      <c r="S31" s="8">
        <f t="shared" si="11"/>
        <v>434.00047447640236</v>
      </c>
      <c r="T31" s="20">
        <f t="shared" si="5"/>
        <v>-6.1799231429338318E-3</v>
      </c>
      <c r="U31" s="20">
        <f t="shared" si="5"/>
        <v>8.5947795830105937E-4</v>
      </c>
      <c r="V31" s="101">
        <v>0.95573228780452846</v>
      </c>
      <c r="W31" s="1">
        <v>1.2081352858755152</v>
      </c>
      <c r="X31" s="1">
        <f>VLOOKUP($B31,Sheet6!$E$4:$H$15,3,FALSE)</f>
        <v>1.0186022015062937</v>
      </c>
      <c r="Y31" s="1">
        <f>VLOOKUP($B31,Sheet6!$E$4:$H$15,4,FALSE)</f>
        <v>0.73573420752714014</v>
      </c>
      <c r="Z31" s="5">
        <f t="shared" si="12"/>
        <v>-5521.9634806234462</v>
      </c>
      <c r="AA31" s="113">
        <f t="shared" si="6"/>
        <v>-6645.1424375227552</v>
      </c>
      <c r="AB31" s="5">
        <f t="shared" si="13"/>
        <v>-7644.9947555182989</v>
      </c>
      <c r="AC31" s="58">
        <f t="shared" si="7"/>
        <v>924.1787191726138</v>
      </c>
      <c r="AD31" s="58">
        <f t="shared" si="14"/>
        <v>-13365.958473868439</v>
      </c>
      <c r="AE31" s="70">
        <f t="shared" si="15"/>
        <v>-5.4716056213168409E-3</v>
      </c>
      <c r="AF31" s="70">
        <f t="shared" si="16"/>
        <v>7.6096810903144099E-4</v>
      </c>
      <c r="AG31" s="70">
        <f t="shared" si="17"/>
        <v>-4.7106375122854E-3</v>
      </c>
      <c r="AH31" s="19">
        <f t="shared" si="22"/>
        <v>-3916.6151079790748</v>
      </c>
      <c r="AI31" s="19">
        <f t="shared" si="23"/>
        <v>884.83066105556554</v>
      </c>
      <c r="AJ31" s="19">
        <f t="shared" si="23"/>
        <v>-7160.6498268382147</v>
      </c>
      <c r="AK31" s="72">
        <f t="shared" si="18"/>
        <v>0.19677419354838707</v>
      </c>
      <c r="AL31" s="6">
        <f t="shared" si="19"/>
        <v>0.61290322580645162</v>
      </c>
    </row>
    <row r="32" spans="1:42" ht="15" customHeight="1" x14ac:dyDescent="0.25">
      <c r="A32" s="4">
        <v>42826</v>
      </c>
      <c r="B32" s="60">
        <f t="shared" si="2"/>
        <v>4</v>
      </c>
      <c r="C32" s="130">
        <v>1610520.3645748128</v>
      </c>
      <c r="D32" s="115">
        <v>0</v>
      </c>
      <c r="E32" s="123">
        <v>40.5</v>
      </c>
      <c r="F32" s="115">
        <v>0</v>
      </c>
      <c r="G32" s="117">
        <v>40.5</v>
      </c>
      <c r="H32" s="121">
        <v>13.856761338868008</v>
      </c>
      <c r="I32" s="115">
        <v>5.04E-2</v>
      </c>
      <c r="J32" s="1" t="s">
        <v>11</v>
      </c>
      <c r="K32" s="1" t="s">
        <v>11</v>
      </c>
      <c r="L32">
        <v>1704733.4486682729</v>
      </c>
      <c r="M32">
        <v>1643835.8492608981</v>
      </c>
      <c r="N32" s="112">
        <f t="shared" si="8"/>
        <v>-1.6000000000000014</v>
      </c>
      <c r="O32" s="21">
        <f t="shared" si="20"/>
        <v>-3.4482758620689655E-2</v>
      </c>
      <c r="P32" s="93">
        <f t="shared" si="9"/>
        <v>-10916.913742400007</v>
      </c>
      <c r="Q32" s="8">
        <f t="shared" si="21"/>
        <v>0</v>
      </c>
      <c r="R32" s="8">
        <f t="shared" si="10"/>
        <v>50604.131800144911</v>
      </c>
      <c r="S32" s="8">
        <f t="shared" si="11"/>
        <v>375.21445703060215</v>
      </c>
      <c r="T32" s="20">
        <f t="shared" si="5"/>
        <v>-7.2428750017279747E-3</v>
      </c>
      <c r="U32" s="20">
        <f t="shared" si="5"/>
        <v>0</v>
      </c>
      <c r="V32" s="101">
        <v>1.1520610232321131</v>
      </c>
      <c r="W32" s="1">
        <v>1.3046420199865267</v>
      </c>
      <c r="X32" s="1">
        <f>VLOOKUP($B32,Sheet6!$E$4:$H$15,3,FALSE)</f>
        <v>1.152219939958919</v>
      </c>
      <c r="Y32" s="1">
        <f>VLOOKUP($B32,Sheet6!$E$4:$H$15,4,FALSE)</f>
        <v>1.5132048869518739</v>
      </c>
      <c r="Z32" s="5">
        <f t="shared" si="12"/>
        <v>-16519.527225431761</v>
      </c>
      <c r="AA32" s="113">
        <f t="shared" si="6"/>
        <v>-11708.420628928452</v>
      </c>
      <c r="AB32" s="5">
        <f t="shared" si="13"/>
        <v>-12578.685696804834</v>
      </c>
      <c r="AC32" s="58">
        <f t="shared" si="7"/>
        <v>0</v>
      </c>
      <c r="AD32" s="58">
        <f t="shared" si="14"/>
        <v>-24287.106325733286</v>
      </c>
      <c r="AE32" s="70">
        <f t="shared" si="15"/>
        <v>-7.7680037677332371E-3</v>
      </c>
      <c r="AF32" s="70">
        <f t="shared" si="16"/>
        <v>0</v>
      </c>
      <c r="AG32" s="70">
        <f t="shared" si="17"/>
        <v>-7.7680037677332371E-3</v>
      </c>
      <c r="AH32" s="19">
        <f t="shared" si="22"/>
        <v>-5063.2781914056968</v>
      </c>
      <c r="AI32" s="19">
        <f t="shared" si="23"/>
        <v>-924.1787191726138</v>
      </c>
      <c r="AJ32" s="19">
        <f t="shared" si="23"/>
        <v>-10921.147851864847</v>
      </c>
      <c r="AK32" s="72">
        <f t="shared" si="18"/>
        <v>-0.19677419354838707</v>
      </c>
      <c r="AL32" s="6">
        <f t="shared" si="19"/>
        <v>-0.61290322580645162</v>
      </c>
    </row>
    <row r="33" spans="1:38" ht="15" customHeight="1" x14ac:dyDescent="0.25">
      <c r="A33" s="4">
        <v>42856</v>
      </c>
      <c r="B33" s="60">
        <f t="shared" si="2"/>
        <v>5</v>
      </c>
      <c r="C33" s="130">
        <v>1975579.98894865</v>
      </c>
      <c r="D33" s="115">
        <v>0</v>
      </c>
      <c r="E33" s="123">
        <v>41.9</v>
      </c>
      <c r="F33" s="115">
        <v>0</v>
      </c>
      <c r="G33" s="117">
        <v>41.9</v>
      </c>
      <c r="H33" s="121">
        <v>13.856761338868008</v>
      </c>
      <c r="I33" s="115">
        <v>2.8399999999999998E-2</v>
      </c>
      <c r="J33" s="1" t="s">
        <v>11</v>
      </c>
      <c r="K33" s="1" t="s">
        <v>11</v>
      </c>
      <c r="L33">
        <v>1966446.215051169</v>
      </c>
      <c r="M33">
        <v>1935539.638563069</v>
      </c>
      <c r="N33" s="112">
        <f t="shared" si="8"/>
        <v>0.89999999999999858</v>
      </c>
      <c r="O33" s="21">
        <f t="shared" si="20"/>
        <v>-0.60967741935483866</v>
      </c>
      <c r="P33" s="93">
        <f t="shared" si="9"/>
        <v>6140.7639800999896</v>
      </c>
      <c r="Q33" s="8">
        <f t="shared" si="21"/>
        <v>1656.851942903226</v>
      </c>
      <c r="R33" s="8">
        <f t="shared" si="10"/>
        <v>50604.131800144911</v>
      </c>
      <c r="S33" s="8">
        <f t="shared" si="11"/>
        <v>492.7864919222028</v>
      </c>
      <c r="T33" s="20">
        <f t="shared" ref="T33:U48" si="24">P33/$C21</f>
        <v>3.8039700499759035E-3</v>
      </c>
      <c r="U33" s="20">
        <f t="shared" si="24"/>
        <v>1.0263568488339185E-3</v>
      </c>
      <c r="V33" s="101">
        <v>1.4421604407088038</v>
      </c>
      <c r="W33" s="1">
        <v>1.2691057977521414</v>
      </c>
      <c r="X33" s="1">
        <f>VLOOKUP($B33,Sheet6!$E$4:$H$15,3,FALSE)</f>
        <v>1.1851582661821245</v>
      </c>
      <c r="Y33" s="1">
        <f>VLOOKUP($B33,Sheet6!$E$4:$H$15,4,FALSE)</f>
        <v>2.2029768560188674</v>
      </c>
      <c r="Z33" s="5">
        <f t="shared" si="12"/>
        <v>13527.960926434582</v>
      </c>
      <c r="AA33" s="113">
        <f t="shared" si="6"/>
        <v>7418.8736465921675</v>
      </c>
      <c r="AB33" s="5">
        <f t="shared" si="13"/>
        <v>7277.777191688946</v>
      </c>
      <c r="AC33" s="58">
        <f t="shared" si="7"/>
        <v>2001.7012956927917</v>
      </c>
      <c r="AD33" s="58">
        <f t="shared" si="14"/>
        <v>16698.352133973905</v>
      </c>
      <c r="AE33" s="70">
        <f t="shared" si="15"/>
        <v>4.5957104437895357E-3</v>
      </c>
      <c r="AF33" s="70">
        <f t="shared" si="16"/>
        <v>1.2399779249762592E-3</v>
      </c>
      <c r="AG33" s="70">
        <f t="shared" si="17"/>
        <v>5.8356883687657951E-3</v>
      </c>
      <c r="AH33" s="19">
        <f t="shared" si="22"/>
        <v>19127.29427552062</v>
      </c>
      <c r="AI33" s="19">
        <f t="shared" si="23"/>
        <v>2001.7012956927917</v>
      </c>
      <c r="AJ33" s="19">
        <f t="shared" si="23"/>
        <v>40985.458459707195</v>
      </c>
      <c r="AK33" s="72">
        <f t="shared" si="18"/>
        <v>0</v>
      </c>
      <c r="AL33" s="6">
        <f t="shared" si="19"/>
        <v>0.19677419354838707</v>
      </c>
    </row>
    <row r="34" spans="1:38" ht="15" customHeight="1" x14ac:dyDescent="0.25">
      <c r="A34" s="4">
        <v>42887</v>
      </c>
      <c r="B34" s="60">
        <f t="shared" si="2"/>
        <v>6</v>
      </c>
      <c r="C34" s="130">
        <v>2081385.9593178728</v>
      </c>
      <c r="D34" s="115">
        <v>4.333333333333333</v>
      </c>
      <c r="E34" s="123">
        <v>41.1</v>
      </c>
      <c r="F34" s="115">
        <v>4.333333333333333</v>
      </c>
      <c r="G34" s="117">
        <v>41.1</v>
      </c>
      <c r="H34" s="121">
        <v>13.856761338868008</v>
      </c>
      <c r="I34" s="115">
        <v>2.7400000000000001E-2</v>
      </c>
      <c r="J34" s="1" t="s">
        <v>11</v>
      </c>
      <c r="K34" s="1" t="s">
        <v>11</v>
      </c>
      <c r="L34">
        <v>2030080.555012411</v>
      </c>
      <c r="M34">
        <v>2009951.615152546</v>
      </c>
      <c r="N34" s="112">
        <f t="shared" si="8"/>
        <v>1.3000000000000043</v>
      </c>
      <c r="O34" s="21">
        <f t="shared" si="20"/>
        <v>0</v>
      </c>
      <c r="P34" s="93">
        <f t="shared" si="9"/>
        <v>8869.9924157000496</v>
      </c>
      <c r="Q34" s="8">
        <f t="shared" si="21"/>
        <v>1255.5255834000009</v>
      </c>
      <c r="R34" s="8">
        <f t="shared" si="10"/>
        <v>50604.131800144911</v>
      </c>
      <c r="S34" s="8">
        <f t="shared" si="11"/>
        <v>553.02401597160315</v>
      </c>
      <c r="T34" s="20">
        <f t="shared" si="24"/>
        <v>5.7904310325525635E-3</v>
      </c>
      <c r="U34" s="20">
        <f t="shared" si="24"/>
        <v>8.196212532735577E-4</v>
      </c>
      <c r="V34" s="101">
        <v>1.3626137261133346</v>
      </c>
      <c r="W34" s="1">
        <v>1.1457801370659948</v>
      </c>
      <c r="X34" s="1">
        <f>VLOOKUP($B34,Sheet6!$E$4:$H$15,3,FALSE)</f>
        <v>1.1770790540896401</v>
      </c>
      <c r="Y34" s="1">
        <f>VLOOKUP($B34,Sheet6!$E$4:$H$15,4,FALSE)</f>
        <v>2.2674598252005316</v>
      </c>
      <c r="Z34" s="5">
        <f t="shared" si="12"/>
        <v>20112.351452433275</v>
      </c>
      <c r="AA34" s="113">
        <f t="shared" si="6"/>
        <v>11572.164822484085</v>
      </c>
      <c r="AB34" s="5">
        <f t="shared" si="13"/>
        <v>10163.061125835136</v>
      </c>
      <c r="AC34" s="58">
        <f t="shared" si="7"/>
        <v>1638.0114332717396</v>
      </c>
      <c r="AD34" s="58">
        <f t="shared" si="14"/>
        <v>23373.23738159096</v>
      </c>
      <c r="AE34" s="70">
        <f t="shared" si="15"/>
        <v>7.5544396389020455E-3</v>
      </c>
      <c r="AF34" s="70">
        <f t="shared" si="16"/>
        <v>1.069312327494703E-3</v>
      </c>
      <c r="AG34" s="70">
        <f t="shared" si="17"/>
        <v>8.623751966396748E-3</v>
      </c>
      <c r="AH34" s="19">
        <f t="shared" si="22"/>
        <v>4153.2911758919172</v>
      </c>
      <c r="AI34" s="19">
        <f t="shared" si="23"/>
        <v>-363.68986242105211</v>
      </c>
      <c r="AJ34" s="19">
        <f t="shared" si="23"/>
        <v>6674.8852476170541</v>
      </c>
      <c r="AK34" s="72">
        <f t="shared" si="18"/>
        <v>4.333333333333333</v>
      </c>
      <c r="AL34" s="6">
        <f t="shared" si="19"/>
        <v>-0.19677419354838707</v>
      </c>
    </row>
    <row r="35" spans="1:38" ht="15" customHeight="1" x14ac:dyDescent="0.25">
      <c r="A35" s="4">
        <v>42917</v>
      </c>
      <c r="B35" s="60">
        <f t="shared" si="2"/>
        <v>7</v>
      </c>
      <c r="C35" s="130">
        <v>1828257.5075724144</v>
      </c>
      <c r="D35" s="115">
        <v>6.064516129032258</v>
      </c>
      <c r="E35" s="123">
        <v>33.9</v>
      </c>
      <c r="F35" s="115">
        <v>6.064516129032258</v>
      </c>
      <c r="G35" s="117">
        <v>33.9</v>
      </c>
      <c r="H35" s="121">
        <v>13.856761338868008</v>
      </c>
      <c r="I35" s="115">
        <v>2.06E-2</v>
      </c>
      <c r="J35" s="1" t="s">
        <v>11</v>
      </c>
      <c r="K35" s="1" t="s">
        <v>11</v>
      </c>
      <c r="L35">
        <v>1864399.2612287591</v>
      </c>
      <c r="M35">
        <v>1862052.8581905309</v>
      </c>
      <c r="N35" s="112">
        <f t="shared" si="8"/>
        <v>-0.89999999999999858</v>
      </c>
      <c r="O35" s="21">
        <f t="shared" si="20"/>
        <v>-0.967741935483871</v>
      </c>
      <c r="P35" s="93">
        <f t="shared" si="9"/>
        <v>-6140.7639800999896</v>
      </c>
      <c r="Q35" s="8">
        <f t="shared" si="21"/>
        <v>883.65436954838697</v>
      </c>
      <c r="R35" s="8">
        <f t="shared" si="10"/>
        <v>50604.131800144911</v>
      </c>
      <c r="S35" s="8">
        <f t="shared" si="11"/>
        <v>441.25800749440242</v>
      </c>
      <c r="T35" s="20">
        <f t="shared" si="24"/>
        <v>-4.0085540789187883E-3</v>
      </c>
      <c r="U35" s="20">
        <f t="shared" si="24"/>
        <v>5.7682990893095996E-4</v>
      </c>
      <c r="V35" s="101">
        <v>1.0486367082270924</v>
      </c>
      <c r="W35" s="1">
        <v>1.0486814471193915</v>
      </c>
      <c r="X35" s="1">
        <f>VLOOKUP($B35,Sheet6!$E$4:$H$15,3,FALSE)</f>
        <v>1.0515405277294989</v>
      </c>
      <c r="Y35" s="1">
        <f>VLOOKUP($B35,Sheet6!$E$4:$H$15,4,FALSE)</f>
        <v>1.7540043667698575</v>
      </c>
      <c r="Z35" s="5">
        <f t="shared" si="12"/>
        <v>-10770.926836398432</v>
      </c>
      <c r="AA35" s="113">
        <f t="shared" si="6"/>
        <v>-7793.2791697724124</v>
      </c>
      <c r="AB35" s="5">
        <f t="shared" si="13"/>
        <v>-6439.7052570698916</v>
      </c>
      <c r="AC35" s="58">
        <f t="shared" si="7"/>
        <v>1121.4508836028713</v>
      </c>
      <c r="AD35" s="58">
        <f t="shared" si="14"/>
        <v>-13111.533543239433</v>
      </c>
      <c r="AE35" s="70">
        <f t="shared" si="15"/>
        <v>-5.0872792221588288E-3</v>
      </c>
      <c r="AF35" s="70">
        <f t="shared" si="16"/>
        <v>7.3205818174112113E-4</v>
      </c>
      <c r="AG35" s="70">
        <f t="shared" si="17"/>
        <v>-4.3552210404177076E-3</v>
      </c>
      <c r="AH35" s="19">
        <f t="shared" si="22"/>
        <v>-19365.443992256496</v>
      </c>
      <c r="AI35" s="19">
        <f t="shared" si="23"/>
        <v>-516.56054966886836</v>
      </c>
      <c r="AJ35" s="19">
        <f t="shared" si="23"/>
        <v>-36484.770924830395</v>
      </c>
      <c r="AK35" s="72">
        <f t="shared" si="18"/>
        <v>1.731182795698925</v>
      </c>
      <c r="AL35" s="6">
        <f t="shared" si="19"/>
        <v>0</v>
      </c>
    </row>
    <row r="36" spans="1:38" ht="15" customHeight="1" x14ac:dyDescent="0.25">
      <c r="A36" s="4">
        <v>42948</v>
      </c>
      <c r="B36" s="60">
        <f t="shared" si="2"/>
        <v>8</v>
      </c>
      <c r="C36" s="130">
        <v>1705029.8796402565</v>
      </c>
      <c r="D36" s="115">
        <v>4.774193548387097</v>
      </c>
      <c r="E36" s="123">
        <v>34.200000000000003</v>
      </c>
      <c r="F36" s="115">
        <v>4.774193548387097</v>
      </c>
      <c r="G36" s="117">
        <v>34.200000000000003</v>
      </c>
      <c r="H36" s="121">
        <v>13.856761338868008</v>
      </c>
      <c r="I36" s="115">
        <v>6.6500000000000004E-2</v>
      </c>
      <c r="J36" s="1" t="s">
        <v>11</v>
      </c>
      <c r="K36" s="1" t="s">
        <v>11</v>
      </c>
      <c r="L36">
        <v>1695932.7766487021</v>
      </c>
      <c r="M36">
        <v>1674771.6450920261</v>
      </c>
      <c r="N36" s="112">
        <f t="shared" si="8"/>
        <v>-0.39999999999999858</v>
      </c>
      <c r="O36" s="21">
        <f t="shared" si="20"/>
        <v>-0.73333333333333339</v>
      </c>
      <c r="P36" s="93">
        <f t="shared" si="9"/>
        <v>-2729.2284356000018</v>
      </c>
      <c r="Q36" s="8">
        <f t="shared" si="21"/>
        <v>6185.5805868387079</v>
      </c>
      <c r="R36" s="8">
        <f t="shared" si="10"/>
        <v>50604.131800144911</v>
      </c>
      <c r="S36" s="8">
        <f t="shared" si="11"/>
        <v>378.480346888702</v>
      </c>
      <c r="T36" s="20">
        <f t="shared" si="24"/>
        <v>-1.8559504546734589E-3</v>
      </c>
      <c r="U36" s="20">
        <f t="shared" si="24"/>
        <v>4.2063650491164523E-3</v>
      </c>
      <c r="V36" s="101">
        <v>0.88156770605653045</v>
      </c>
      <c r="W36" s="1">
        <v>1.0839129811898423</v>
      </c>
      <c r="X36" s="1">
        <f>VLOOKUP($B36,Sheet6!$E$4:$H$15,3,FALSE)</f>
        <v>1.049676094169695</v>
      </c>
      <c r="Y36" s="1">
        <f>VLOOKUP($B36,Sheet6!$E$4:$H$15,4,FALSE)</f>
        <v>1.3311776044939942</v>
      </c>
      <c r="Z36" s="5">
        <f t="shared" si="12"/>
        <v>-3633.087771018902</v>
      </c>
      <c r="AA36" s="113">
        <f t="shared" si="6"/>
        <v>-3127.0957310261806</v>
      </c>
      <c r="AB36" s="5">
        <f t="shared" si="13"/>
        <v>-2864.8058443774767</v>
      </c>
      <c r="AC36" s="58">
        <f t="shared" si="7"/>
        <v>7087.3153726208111</v>
      </c>
      <c r="AD36" s="58">
        <f t="shared" si="14"/>
        <v>1095.4137972171538</v>
      </c>
      <c r="AE36" s="70">
        <f t="shared" si="15"/>
        <v>-2.1265111663434509E-3</v>
      </c>
      <c r="AF36" s="70">
        <f t="shared" si="16"/>
        <v>4.8195695225262594E-3</v>
      </c>
      <c r="AG36" s="70">
        <f t="shared" si="17"/>
        <v>2.6930583561828084E-3</v>
      </c>
      <c r="AH36" s="19">
        <f t="shared" si="22"/>
        <v>4666.1834387462313</v>
      </c>
      <c r="AI36" s="19">
        <f t="shared" si="23"/>
        <v>5965.8644890179403</v>
      </c>
      <c r="AJ36" s="19">
        <f t="shared" si="23"/>
        <v>14206.947340456587</v>
      </c>
      <c r="AK36" s="72">
        <f t="shared" si="18"/>
        <v>-1.290322580645161</v>
      </c>
      <c r="AL36" s="6">
        <f t="shared" si="19"/>
        <v>4.333333333333333</v>
      </c>
    </row>
    <row r="37" spans="1:38" ht="15" customHeight="1" x14ac:dyDescent="0.25">
      <c r="A37" s="4">
        <v>42979</v>
      </c>
      <c r="B37" s="60">
        <f t="shared" si="2"/>
        <v>9</v>
      </c>
      <c r="C37" s="130">
        <v>1552328.2674990606</v>
      </c>
      <c r="D37" s="115">
        <v>1.6</v>
      </c>
      <c r="E37" s="123">
        <v>35.1</v>
      </c>
      <c r="F37" s="115">
        <v>1.6</v>
      </c>
      <c r="G37" s="117">
        <v>35.1</v>
      </c>
      <c r="H37" s="121">
        <v>13.856761338868008</v>
      </c>
      <c r="I37" s="115">
        <v>3.6600000000000001E-2</v>
      </c>
      <c r="J37" s="1" t="s">
        <v>11</v>
      </c>
      <c r="K37" s="1" t="s">
        <v>11</v>
      </c>
      <c r="L37">
        <v>1581155.2496113139</v>
      </c>
      <c r="M37">
        <v>1541044.266748355</v>
      </c>
      <c r="N37" s="112">
        <f t="shared" si="8"/>
        <v>0.39999999999999858</v>
      </c>
      <c r="O37" s="21">
        <f t="shared" si="20"/>
        <v>-0.51612903225806495</v>
      </c>
      <c r="P37" s="93">
        <f t="shared" si="9"/>
        <v>2729.2284355999727</v>
      </c>
      <c r="Q37" s="8">
        <f t="shared" si="21"/>
        <v>2568.1205115000002</v>
      </c>
      <c r="R37" s="8">
        <f t="shared" si="10"/>
        <v>50604.131800144911</v>
      </c>
      <c r="S37" s="8">
        <f t="shared" si="11"/>
        <v>234.78119313230133</v>
      </c>
      <c r="T37" s="20">
        <f t="shared" si="24"/>
        <v>1.8065172752573624E-3</v>
      </c>
      <c r="U37" s="20">
        <f t="shared" si="24"/>
        <v>1.6998775215925242E-3</v>
      </c>
      <c r="V37" s="101">
        <v>0.87635315590168161</v>
      </c>
      <c r="W37" s="1">
        <v>0.92134593479890026</v>
      </c>
      <c r="X37" s="1">
        <f>VLOOKUP($B37,Sheet6!$E$4:$H$15,3,FALSE)</f>
        <v>1.0471901827566226</v>
      </c>
      <c r="Y37" s="1">
        <f>VLOOKUP($B37,Sheet6!$E$4:$H$15,4,FALSE)</f>
        <v>1.1094659414335433</v>
      </c>
      <c r="Z37" s="5">
        <f t="shared" si="12"/>
        <v>3027.98599569012</v>
      </c>
      <c r="AA37" s="113">
        <f t="shared" si="6"/>
        <v>2862.0912253643723</v>
      </c>
      <c r="AB37" s="5">
        <f t="shared" si="13"/>
        <v>2514.563524277597</v>
      </c>
      <c r="AC37" s="58">
        <f t="shared" si="7"/>
        <v>2693.140334376812</v>
      </c>
      <c r="AD37" s="58">
        <f t="shared" si="14"/>
        <v>8069.7950840187823</v>
      </c>
      <c r="AE37" s="70">
        <f t="shared" si="15"/>
        <v>1.8944611504630707E-3</v>
      </c>
      <c r="AF37" s="70">
        <f t="shared" si="16"/>
        <v>1.7826300192693729E-3</v>
      </c>
      <c r="AG37" s="70">
        <f t="shared" si="17"/>
        <v>3.6770911697324438E-3</v>
      </c>
      <c r="AH37" s="19">
        <f t="shared" si="22"/>
        <v>5989.186956390553</v>
      </c>
      <c r="AI37" s="19">
        <f t="shared" si="23"/>
        <v>-4394.1750382439986</v>
      </c>
      <c r="AJ37" s="19">
        <f t="shared" si="23"/>
        <v>6974.3812868016284</v>
      </c>
      <c r="AK37" s="72">
        <f t="shared" si="18"/>
        <v>-3.1741935483870969</v>
      </c>
      <c r="AL37" s="6">
        <f t="shared" si="19"/>
        <v>1.731182795698925</v>
      </c>
    </row>
    <row r="38" spans="1:38" ht="15" customHeight="1" x14ac:dyDescent="0.25">
      <c r="A38" s="4">
        <v>43009</v>
      </c>
      <c r="B38" s="60">
        <f t="shared" si="2"/>
        <v>10</v>
      </c>
      <c r="C38" s="130">
        <v>1546483.3322222284</v>
      </c>
      <c r="D38" s="115">
        <v>0</v>
      </c>
      <c r="E38" s="123">
        <v>35.6</v>
      </c>
      <c r="F38" s="115">
        <v>0</v>
      </c>
      <c r="G38" s="117">
        <v>35.6</v>
      </c>
      <c r="H38" s="121">
        <v>13.856761338868008</v>
      </c>
      <c r="I38" s="115">
        <v>3.73E-2</v>
      </c>
      <c r="J38" s="1" t="s">
        <v>11</v>
      </c>
      <c r="K38" s="1" t="s">
        <v>11</v>
      </c>
      <c r="L38">
        <v>1596101.336864436</v>
      </c>
      <c r="M38">
        <v>1545958.323958748</v>
      </c>
      <c r="N38" s="112">
        <f t="shared" si="8"/>
        <v>1</v>
      </c>
      <c r="O38" s="21">
        <f t="shared" si="20"/>
        <v>-3.6129032258064511</v>
      </c>
      <c r="P38" s="93">
        <f t="shared" si="9"/>
        <v>6823.0710890000046</v>
      </c>
      <c r="Q38" s="8">
        <f t="shared" si="21"/>
        <v>1822.5371371935485</v>
      </c>
      <c r="R38" s="8">
        <f t="shared" si="10"/>
        <v>50604.131800144911</v>
      </c>
      <c r="S38" s="8">
        <f t="shared" si="11"/>
        <v>186.51859856260097</v>
      </c>
      <c r="T38" s="20">
        <f t="shared" si="24"/>
        <v>4.5305588379436759E-3</v>
      </c>
      <c r="U38" s="20">
        <f t="shared" si="24"/>
        <v>1.2101752461153041E-3</v>
      </c>
      <c r="V38" s="101">
        <v>0.97691325630951342</v>
      </c>
      <c r="W38" s="1">
        <v>0.79579905812582086</v>
      </c>
      <c r="X38" s="1">
        <f>VLOOKUP($B38,Sheet6!$E$4:$H$15,3,FALSE)</f>
        <v>1.0341391478379942</v>
      </c>
      <c r="Y38" s="1">
        <f>VLOOKUP($B38,Sheet6!$E$4:$H$15,4,FALSE)</f>
        <v>0.96754467750437401</v>
      </c>
      <c r="Z38" s="5">
        <f t="shared" si="12"/>
        <v>6601.6261163959271</v>
      </c>
      <c r="AA38" s="113">
        <f t="shared" si="6"/>
        <v>7395.6153249482186</v>
      </c>
      <c r="AB38" s="5">
        <f t="shared" si="13"/>
        <v>5429.7935461517227</v>
      </c>
      <c r="AC38" s="58">
        <f t="shared" si="7"/>
        <v>1975.4716617046597</v>
      </c>
      <c r="AD38" s="58">
        <f t="shared" si="14"/>
        <v>14800.880532804602</v>
      </c>
      <c r="AE38" s="70">
        <f t="shared" si="15"/>
        <v>4.9107315364915177E-3</v>
      </c>
      <c r="AF38" s="70">
        <f t="shared" si="16"/>
        <v>1.3117246587789903E-3</v>
      </c>
      <c r="AG38" s="70">
        <f t="shared" si="17"/>
        <v>6.2224561952705076E-3</v>
      </c>
      <c r="AH38" s="19">
        <f t="shared" si="22"/>
        <v>4533.5240995838467</v>
      </c>
      <c r="AI38" s="19">
        <f t="shared" si="23"/>
        <v>-717.6686726721523</v>
      </c>
      <c r="AJ38" s="19">
        <f t="shared" si="23"/>
        <v>6731.0854487858196</v>
      </c>
      <c r="AK38" s="72">
        <f t="shared" si="18"/>
        <v>-1.6</v>
      </c>
      <c r="AL38" s="6">
        <f t="shared" si="19"/>
        <v>-1.290322580645161</v>
      </c>
    </row>
    <row r="39" spans="1:38" ht="15" customHeight="1" x14ac:dyDescent="0.25">
      <c r="A39" s="4">
        <v>43040</v>
      </c>
      <c r="B39" s="60">
        <f t="shared" si="2"/>
        <v>11</v>
      </c>
      <c r="C39" s="130">
        <v>1322747.7925384077</v>
      </c>
      <c r="D39" s="115">
        <v>0</v>
      </c>
      <c r="E39" s="123">
        <v>29.3</v>
      </c>
      <c r="F39" s="115">
        <v>0</v>
      </c>
      <c r="G39" s="117">
        <v>29.3</v>
      </c>
      <c r="H39" s="121">
        <v>13.856761338868008</v>
      </c>
      <c r="I39" s="115">
        <v>2.4900000000000002E-2</v>
      </c>
      <c r="J39" s="9" t="s">
        <v>11</v>
      </c>
      <c r="K39" s="9" t="s">
        <v>11</v>
      </c>
      <c r="L39">
        <v>1383761.7128901801</v>
      </c>
      <c r="M39">
        <v>1343422.3434325601</v>
      </c>
      <c r="N39" s="112">
        <f t="shared" si="8"/>
        <v>-0.59999999999999787</v>
      </c>
      <c r="O39" s="21">
        <f t="shared" si="20"/>
        <v>-1.5</v>
      </c>
      <c r="P39" s="93">
        <f t="shared" si="9"/>
        <v>-4093.8426533999736</v>
      </c>
      <c r="Q39" s="8">
        <f t="shared" si="21"/>
        <v>0</v>
      </c>
      <c r="R39" s="8">
        <f t="shared" si="10"/>
        <v>50604.131800144911</v>
      </c>
      <c r="S39" s="8">
        <f t="shared" si="11"/>
        <v>150.59381012350082</v>
      </c>
      <c r="T39" s="20">
        <f t="shared" si="24"/>
        <v>-3.345975366929333E-3</v>
      </c>
      <c r="U39" s="20">
        <f t="shared" si="24"/>
        <v>0</v>
      </c>
      <c r="V39" s="101">
        <v>1.0664567960110445</v>
      </c>
      <c r="W39" s="1">
        <v>0.5982150345284416</v>
      </c>
      <c r="X39" s="1">
        <f>VLOOKUP($B39,Sheet6!$E$4:$H$15,3,FALSE)</f>
        <v>0.94464633696739853</v>
      </c>
      <c r="Y39" s="1">
        <f>VLOOKUP($B39,Sheet6!$E$4:$H$15,4,FALSE)</f>
        <v>0.49928337763309399</v>
      </c>
      <c r="Z39" s="5">
        <f t="shared" si="12"/>
        <v>-2043.9875874879665</v>
      </c>
      <c r="AA39" s="113">
        <f t="shared" si="6"/>
        <v>-3771.8452864164087</v>
      </c>
      <c r="AB39" s="5">
        <f t="shared" si="13"/>
        <v>-2448.9982242576721</v>
      </c>
      <c r="AC39" s="58">
        <f t="shared" si="7"/>
        <v>0</v>
      </c>
      <c r="AD39" s="58">
        <f t="shared" si="14"/>
        <v>-6220.8435106740808</v>
      </c>
      <c r="AE39" s="70">
        <f t="shared" si="15"/>
        <v>-3.0828008022575995E-3</v>
      </c>
      <c r="AF39" s="70">
        <f t="shared" si="16"/>
        <v>0</v>
      </c>
      <c r="AG39" s="70">
        <f t="shared" si="17"/>
        <v>-3.0828008022575995E-3</v>
      </c>
      <c r="AH39" s="19">
        <f t="shared" si="22"/>
        <v>-11167.460611364628</v>
      </c>
      <c r="AI39" s="19">
        <f t="shared" si="23"/>
        <v>-1975.4716617046597</v>
      </c>
      <c r="AJ39" s="19">
        <f t="shared" si="23"/>
        <v>-21021.724043478684</v>
      </c>
      <c r="AK39" s="72">
        <f t="shared" si="18"/>
        <v>0</v>
      </c>
      <c r="AL39" s="6">
        <f t="shared" si="19"/>
        <v>-3.1741935483870969</v>
      </c>
    </row>
    <row r="40" spans="1:38" ht="15" customHeight="1" x14ac:dyDescent="0.25">
      <c r="A40" s="4">
        <v>43070</v>
      </c>
      <c r="B40" s="60">
        <f t="shared" si="2"/>
        <v>12</v>
      </c>
      <c r="C40" s="130">
        <v>1179201.9765239116</v>
      </c>
      <c r="D40" s="115">
        <v>0</v>
      </c>
      <c r="E40" s="123">
        <v>24.8</v>
      </c>
      <c r="F40" s="115">
        <v>0</v>
      </c>
      <c r="G40" s="117">
        <v>24.8</v>
      </c>
      <c r="H40" s="121">
        <v>13.856761338868008</v>
      </c>
      <c r="I40" s="115">
        <v>5.4000000000000006E-2</v>
      </c>
      <c r="J40" s="9">
        <v>1</v>
      </c>
      <c r="K40" s="9" t="s">
        <v>11</v>
      </c>
      <c r="L40">
        <v>1210339.121401994</v>
      </c>
      <c r="M40">
        <v>1180235.877321949</v>
      </c>
      <c r="N40" s="112">
        <f t="shared" si="8"/>
        <v>1.6000000000000014</v>
      </c>
      <c r="O40" s="21">
        <f t="shared" si="20"/>
        <v>-1.064516129032258</v>
      </c>
      <c r="P40" s="93">
        <f t="shared" si="9"/>
        <v>10916.913742400007</v>
      </c>
      <c r="Q40" s="8">
        <f t="shared" si="21"/>
        <v>0</v>
      </c>
      <c r="R40" s="8">
        <f t="shared" si="10"/>
        <v>50604.131800144911</v>
      </c>
      <c r="S40" s="8">
        <f t="shared" si="11"/>
        <v>79.469986547100433</v>
      </c>
      <c r="T40" s="20">
        <f t="shared" si="24"/>
        <v>1.106277581129941E-2</v>
      </c>
      <c r="U40" s="20">
        <f t="shared" si="24"/>
        <v>0</v>
      </c>
      <c r="V40" s="101">
        <v>0.84411169753798587</v>
      </c>
      <c r="W40" s="1">
        <v>0.66649540799464135</v>
      </c>
      <c r="X40" s="1">
        <f>VLOOKUP($B40,Sheet6!$E$4:$H$15,3,FALSE)</f>
        <v>0.7481039658713855</v>
      </c>
      <c r="Y40" s="1">
        <f>VLOOKUP($B40,Sheet6!$E$4:$H$15,4,FALSE)</f>
        <v>0.16876818322222856</v>
      </c>
      <c r="Z40" s="5">
        <f t="shared" si="12"/>
        <v>1842.4276986986292</v>
      </c>
      <c r="AA40" s="113">
        <f t="shared" si="6"/>
        <v>8687.6696738427563</v>
      </c>
      <c r="AB40" s="5">
        <f t="shared" si="13"/>
        <v>7276.0728787831995</v>
      </c>
      <c r="AC40" s="58">
        <f t="shared" si="7"/>
        <v>0</v>
      </c>
      <c r="AD40" s="58">
        <f t="shared" si="14"/>
        <v>15963.742552625956</v>
      </c>
      <c r="AE40" s="70">
        <f t="shared" si="15"/>
        <v>8.8037465708891843E-3</v>
      </c>
      <c r="AF40" s="70">
        <f t="shared" si="16"/>
        <v>0</v>
      </c>
      <c r="AG40" s="70">
        <f t="shared" si="17"/>
        <v>8.8037465708891843E-3</v>
      </c>
      <c r="AH40" s="19">
        <f t="shared" si="22"/>
        <v>12459.514960259165</v>
      </c>
      <c r="AI40" s="19">
        <f t="shared" si="23"/>
        <v>0</v>
      </c>
      <c r="AJ40" s="19">
        <f t="shared" si="23"/>
        <v>22184.586063300037</v>
      </c>
      <c r="AK40" s="72">
        <f t="shared" si="18"/>
        <v>0</v>
      </c>
      <c r="AL40" s="6">
        <f t="shared" si="19"/>
        <v>-1.6</v>
      </c>
    </row>
    <row r="41" spans="1:38" ht="15" customHeight="1" x14ac:dyDescent="0.25">
      <c r="A41" s="4">
        <v>43101</v>
      </c>
      <c r="B41" s="60">
        <f t="shared" si="2"/>
        <v>1</v>
      </c>
      <c r="C41" s="130">
        <v>809370.99153999996</v>
      </c>
      <c r="D41" s="115">
        <v>0</v>
      </c>
      <c r="E41" s="123">
        <v>21.5</v>
      </c>
      <c r="F41" s="115">
        <v>0</v>
      </c>
      <c r="G41" s="117">
        <v>21.5</v>
      </c>
      <c r="H41" s="121">
        <v>13.856761338868008</v>
      </c>
      <c r="I41" s="115">
        <v>4.0300000000000002E-2</v>
      </c>
      <c r="J41" s="9" t="s">
        <v>11</v>
      </c>
      <c r="K41" s="9">
        <v>1</v>
      </c>
      <c r="L41">
        <v>890356.15324766003</v>
      </c>
      <c r="M41">
        <v>862886.47840617131</v>
      </c>
      <c r="N41" s="112">
        <f t="shared" si="8"/>
        <v>-1.3999999999999986</v>
      </c>
      <c r="O41" s="21">
        <f t="shared" si="20"/>
        <v>0</v>
      </c>
      <c r="P41" s="93">
        <f t="shared" si="9"/>
        <v>-9552.2995246000064</v>
      </c>
      <c r="Q41" s="8">
        <f t="shared" si="21"/>
        <v>1049.3395638387099</v>
      </c>
      <c r="R41" s="8">
        <f t="shared" si="10"/>
        <v>50604.131800144911</v>
      </c>
      <c r="S41" s="8">
        <f t="shared" si="11"/>
        <v>-11.612052828800074</v>
      </c>
      <c r="T41" s="20">
        <f t="shared" si="24"/>
        <v>-1.0313652600142505E-2</v>
      </c>
      <c r="U41" s="20">
        <f t="shared" si="24"/>
        <v>1.1329757503045523E-3</v>
      </c>
      <c r="V41" s="101">
        <v>0.69903743703562948</v>
      </c>
      <c r="W41" s="1">
        <v>0.88538408889002351</v>
      </c>
      <c r="X41" s="1">
        <f>VLOOKUP($B41,Sheet6!$E$4:$H$15,3,FALSE)</f>
        <v>0.68238268288829185</v>
      </c>
      <c r="Y41" s="1">
        <f>VLOOKUP($B41,Sheet6!$E$4:$H$15,4,FALSE)</f>
        <v>9.7920193453824286E-2</v>
      </c>
      <c r="Z41" s="5">
        <f t="shared" si="12"/>
        <v>-935.36301737770634</v>
      </c>
      <c r="AA41" s="113">
        <f t="shared" si="6"/>
        <v>-5714.3291899346095</v>
      </c>
      <c r="AB41" s="5">
        <f t="shared" si="13"/>
        <v>-6518.3237773491073</v>
      </c>
      <c r="AC41" s="58">
        <f t="shared" si="7"/>
        <v>627.73070341383368</v>
      </c>
      <c r="AD41" s="58">
        <f t="shared" si="14"/>
        <v>-11604.922263869883</v>
      </c>
      <c r="AE41" s="70">
        <f t="shared" si="15"/>
        <v>-6.1697820463085997E-3</v>
      </c>
      <c r="AF41" s="70">
        <f t="shared" si="16"/>
        <v>6.7776312758832484E-4</v>
      </c>
      <c r="AG41" s="70">
        <f t="shared" si="17"/>
        <v>-5.4920189187202748E-3</v>
      </c>
      <c r="AH41" s="19">
        <f t="shared" si="22"/>
        <v>-14401.998863777366</v>
      </c>
      <c r="AI41" s="19">
        <f t="shared" si="23"/>
        <v>627.73070341383368</v>
      </c>
      <c r="AJ41" s="19">
        <f t="shared" si="23"/>
        <v>-27568.664816495839</v>
      </c>
      <c r="AK41" s="72">
        <f t="shared" si="18"/>
        <v>0</v>
      </c>
      <c r="AL41" s="6">
        <f t="shared" si="19"/>
        <v>0</v>
      </c>
    </row>
    <row r="42" spans="1:38" ht="15" customHeight="1" x14ac:dyDescent="0.25">
      <c r="A42" s="4">
        <v>43132</v>
      </c>
      <c r="B42" s="60">
        <f t="shared" si="2"/>
        <v>2</v>
      </c>
      <c r="C42" s="130">
        <v>1067697.113654</v>
      </c>
      <c r="D42" s="115">
        <v>3.5714285714285712E-2</v>
      </c>
      <c r="E42" s="123">
        <v>28.1</v>
      </c>
      <c r="F42" s="115">
        <v>3.5714285714285712E-2</v>
      </c>
      <c r="G42" s="117">
        <v>28.1</v>
      </c>
      <c r="H42" s="121">
        <v>13.856761338868008</v>
      </c>
      <c r="I42" s="115">
        <v>3.9300000000000002E-2</v>
      </c>
      <c r="J42" s="9" t="s">
        <v>11</v>
      </c>
      <c r="K42" s="9" t="s">
        <v>11</v>
      </c>
      <c r="L42">
        <v>1014909.457978943</v>
      </c>
      <c r="M42">
        <v>993743.99753679777</v>
      </c>
      <c r="N42" s="112">
        <f t="shared" si="8"/>
        <v>0.30000000000000071</v>
      </c>
      <c r="O42" s="21">
        <f t="shared" si="20"/>
        <v>0</v>
      </c>
      <c r="P42" s="93">
        <f t="shared" si="9"/>
        <v>2046.9213266999868</v>
      </c>
      <c r="Q42" s="8">
        <f t="shared" si="21"/>
        <v>-61.145726464285715</v>
      </c>
      <c r="R42" s="8">
        <f t="shared" si="10"/>
        <v>50604.131800144911</v>
      </c>
      <c r="S42" s="8">
        <f t="shared" si="11"/>
        <v>-33.021775231900193</v>
      </c>
      <c r="T42" s="20">
        <f t="shared" si="24"/>
        <v>1.9020527994253423E-3</v>
      </c>
      <c r="U42" s="20">
        <f t="shared" si="24"/>
        <v>-5.6818207264366E-5</v>
      </c>
      <c r="V42" s="101">
        <v>0.69435576506174324</v>
      </c>
      <c r="W42" s="1">
        <v>1.0725028066727618</v>
      </c>
      <c r="X42" s="1">
        <f>VLOOKUP($B42,Sheet6!$E$4:$H$15,3,FALSE)</f>
        <v>0.85888239321641102</v>
      </c>
      <c r="Y42" s="1">
        <f>VLOOKUP($B42,Sheet6!$E$4:$H$15,4,FALSE)</f>
        <v>0.16787673792834962</v>
      </c>
      <c r="Z42" s="5">
        <f t="shared" si="12"/>
        <v>343.63047512236341</v>
      </c>
      <c r="AA42" s="113">
        <f t="shared" si="6"/>
        <v>1364.2636647718402</v>
      </c>
      <c r="AB42" s="5">
        <f t="shared" si="13"/>
        <v>1758.0646878017958</v>
      </c>
      <c r="AC42" s="58">
        <f t="shared" si="7"/>
        <v>-40.753345906942847</v>
      </c>
      <c r="AD42" s="58">
        <f t="shared" si="14"/>
        <v>3081.5750066666933</v>
      </c>
      <c r="AE42" s="70">
        <f t="shared" si="15"/>
        <v>1.2677094565803431E-3</v>
      </c>
      <c r="AF42" s="70">
        <f t="shared" si="16"/>
        <v>-3.7869074232187711E-5</v>
      </c>
      <c r="AG42" s="70">
        <f t="shared" si="17"/>
        <v>1.2298403823481554E-3</v>
      </c>
      <c r="AH42" s="19">
        <f t="shared" si="22"/>
        <v>7078.5928547064495</v>
      </c>
      <c r="AI42" s="19">
        <f t="shared" si="23"/>
        <v>-668.48404932077653</v>
      </c>
      <c r="AJ42" s="19">
        <f t="shared" si="23"/>
        <v>14686.497270536576</v>
      </c>
      <c r="AK42" s="72">
        <f t="shared" si="18"/>
        <v>3.5714285714285712E-2</v>
      </c>
      <c r="AL42" s="6">
        <f t="shared" si="19"/>
        <v>0</v>
      </c>
    </row>
    <row r="43" spans="1:38" ht="15" customHeight="1" x14ac:dyDescent="0.25">
      <c r="A43" s="4">
        <v>43160</v>
      </c>
      <c r="B43" s="60">
        <f t="shared" si="2"/>
        <v>3</v>
      </c>
      <c r="C43" s="130">
        <v>1423723.6258119999</v>
      </c>
      <c r="D43" s="115">
        <v>0</v>
      </c>
      <c r="E43" s="123">
        <v>35.1</v>
      </c>
      <c r="F43" s="115">
        <v>0</v>
      </c>
      <c r="G43" s="117">
        <v>35.1</v>
      </c>
      <c r="H43" s="121">
        <v>13.856761338868008</v>
      </c>
      <c r="I43" s="115">
        <v>3.1400000000000004E-2</v>
      </c>
      <c r="J43" s="9" t="s">
        <v>11</v>
      </c>
      <c r="K43" s="9" t="s">
        <v>11</v>
      </c>
      <c r="L43">
        <v>1386749.90994996</v>
      </c>
      <c r="M43">
        <v>1389474.557250255</v>
      </c>
      <c r="N43" s="112">
        <f t="shared" si="8"/>
        <v>1.5</v>
      </c>
      <c r="O43" s="21">
        <f t="shared" si="20"/>
        <v>-0.61290322580645162</v>
      </c>
      <c r="P43" s="93">
        <f t="shared" si="9"/>
        <v>10234.606633499992</v>
      </c>
      <c r="Q43" s="8">
        <f t="shared" si="21"/>
        <v>336.89322839032258</v>
      </c>
      <c r="R43" s="8">
        <f t="shared" si="10"/>
        <v>50604.131800144911</v>
      </c>
      <c r="S43" s="8">
        <f t="shared" si="11"/>
        <v>-25.764242213900161</v>
      </c>
      <c r="T43" s="20">
        <f t="shared" si="24"/>
        <v>7.5275307273944183E-3</v>
      </c>
      <c r="U43" s="20">
        <f t="shared" si="24"/>
        <v>2.4778423044208547E-4</v>
      </c>
      <c r="V43" s="101">
        <v>0.95573228780452846</v>
      </c>
      <c r="W43" s="1">
        <v>1.2081352858755152</v>
      </c>
      <c r="X43" s="1">
        <f>VLOOKUP($B43,Sheet6!$E$4:$H$15,3,FALSE)</f>
        <v>1.0186022015062937</v>
      </c>
      <c r="Y43" s="1">
        <f>VLOOKUP($B43,Sheet6!$E$4:$H$15,4,FALSE)</f>
        <v>0.73573420752714014</v>
      </c>
      <c r="Z43" s="5">
        <f t="shared" si="12"/>
        <v>7529.9502008501286</v>
      </c>
      <c r="AA43" s="113">
        <f t="shared" si="6"/>
        <v>9061.5578693491807</v>
      </c>
      <c r="AB43" s="5">
        <f t="shared" si="13"/>
        <v>10424.992848434009</v>
      </c>
      <c r="AC43" s="58">
        <f t="shared" si="7"/>
        <v>298.27990407158438</v>
      </c>
      <c r="AD43" s="58">
        <f t="shared" si="14"/>
        <v>19784.830621854773</v>
      </c>
      <c r="AE43" s="70">
        <f t="shared" si="15"/>
        <v>6.664755934665762E-3</v>
      </c>
      <c r="AF43" s="70">
        <f t="shared" si="16"/>
        <v>2.193842151112815E-4</v>
      </c>
      <c r="AG43" s="70">
        <f t="shared" si="17"/>
        <v>6.8841401497770436E-3</v>
      </c>
      <c r="AH43" s="19">
        <f t="shared" si="22"/>
        <v>7697.2942045773407</v>
      </c>
      <c r="AI43" s="19">
        <f t="shared" si="23"/>
        <v>339.03324997852724</v>
      </c>
      <c r="AJ43" s="19">
        <f t="shared" si="23"/>
        <v>16703.255615188078</v>
      </c>
      <c r="AK43" s="72">
        <f t="shared" si="18"/>
        <v>-3.5714285714285712E-2</v>
      </c>
      <c r="AL43" s="6">
        <f t="shared" si="19"/>
        <v>0</v>
      </c>
    </row>
    <row r="44" spans="1:38" ht="15" customHeight="1" x14ac:dyDescent="0.25">
      <c r="A44" s="4">
        <v>43191</v>
      </c>
      <c r="B44" s="60">
        <f t="shared" si="2"/>
        <v>4</v>
      </c>
      <c r="C44" s="130">
        <v>1508872.239759</v>
      </c>
      <c r="D44" s="115">
        <v>0.10333333333333333</v>
      </c>
      <c r="E44" s="123">
        <v>38.4</v>
      </c>
      <c r="F44" s="115">
        <v>0.10333333333333333</v>
      </c>
      <c r="G44" s="117">
        <v>38.4</v>
      </c>
      <c r="H44" s="121">
        <v>13.919337016558023</v>
      </c>
      <c r="I44" s="115">
        <v>5.5599999999999997E-2</v>
      </c>
      <c r="J44" s="9" t="s">
        <v>11</v>
      </c>
      <c r="K44" s="9" t="s">
        <v>11</v>
      </c>
      <c r="L44">
        <v>1560066.6079050431</v>
      </c>
      <c r="M44">
        <v>1516026.1557249201</v>
      </c>
      <c r="N44" s="112">
        <f t="shared" si="8"/>
        <v>-2.1000000000000014</v>
      </c>
      <c r="O44" s="21">
        <f t="shared" si="20"/>
        <v>3.5714285714285712E-2</v>
      </c>
      <c r="P44" s="93">
        <f t="shared" si="9"/>
        <v>-14328.449286899995</v>
      </c>
      <c r="Q44" s="8">
        <f t="shared" si="21"/>
        <v>-176.91496857000001</v>
      </c>
      <c r="R44" s="8">
        <f t="shared" si="10"/>
        <v>46898.447982762009</v>
      </c>
      <c r="S44" s="8">
        <f t="shared" si="11"/>
        <v>-18.869585846800078</v>
      </c>
      <c r="T44" s="20">
        <f t="shared" si="24"/>
        <v>-8.8967824326038822E-3</v>
      </c>
      <c r="U44" s="20">
        <f t="shared" si="24"/>
        <v>-1.0984956940715658E-4</v>
      </c>
      <c r="V44" s="101">
        <v>1.1520610232321131</v>
      </c>
      <c r="W44" s="1">
        <v>1.3046420199865267</v>
      </c>
      <c r="X44" s="1">
        <f>VLOOKUP($B44,Sheet6!$E$4:$H$15,3,FALSE)</f>
        <v>1.152219939958919</v>
      </c>
      <c r="Y44" s="1">
        <f>VLOOKUP($B44,Sheet6!$E$4:$H$15,4,FALSE)</f>
        <v>1.5132048869518739</v>
      </c>
      <c r="Z44" s="5">
        <f t="shared" si="12"/>
        <v>-21681.879483379165</v>
      </c>
      <c r="AA44" s="113">
        <f t="shared" si="6"/>
        <v>-15367.302075468577</v>
      </c>
      <c r="AB44" s="5">
        <f t="shared" si="13"/>
        <v>-16509.524977056328</v>
      </c>
      <c r="AC44" s="58">
        <f t="shared" si="7"/>
        <v>-189.74180033374844</v>
      </c>
      <c r="AD44" s="58">
        <f t="shared" si="14"/>
        <v>-32066.568852858651</v>
      </c>
      <c r="AE44" s="70">
        <f t="shared" si="15"/>
        <v>-9.5418241293245849E-3</v>
      </c>
      <c r="AF44" s="70">
        <f t="shared" si="16"/>
        <v>-1.1781397150096978E-4</v>
      </c>
      <c r="AG44" s="70">
        <f t="shared" si="17"/>
        <v>-9.6596381008255544E-3</v>
      </c>
      <c r="AH44" s="19">
        <f t="shared" si="22"/>
        <v>-24428.859944817756</v>
      </c>
      <c r="AI44" s="19">
        <f t="shared" si="23"/>
        <v>-488.0217044053328</v>
      </c>
      <c r="AJ44" s="19">
        <f t="shared" si="23"/>
        <v>-51851.399474713427</v>
      </c>
      <c r="AK44" s="72">
        <f t="shared" si="18"/>
        <v>0.10333333333333333</v>
      </c>
      <c r="AL44" s="6">
        <f t="shared" si="19"/>
        <v>3.5714285714285712E-2</v>
      </c>
    </row>
    <row r="45" spans="1:38" ht="15" customHeight="1" x14ac:dyDescent="0.25">
      <c r="A45" s="4">
        <v>43221</v>
      </c>
      <c r="B45" s="60">
        <f t="shared" si="2"/>
        <v>5</v>
      </c>
      <c r="C45" s="130">
        <v>1786265.7184019999</v>
      </c>
      <c r="D45" s="115">
        <v>0</v>
      </c>
      <c r="E45" s="123">
        <v>41.1</v>
      </c>
      <c r="F45" s="115">
        <v>0</v>
      </c>
      <c r="G45" s="117">
        <v>41.1</v>
      </c>
      <c r="H45" s="121">
        <v>13.919337016558023</v>
      </c>
      <c r="I45" s="115">
        <v>5.21E-2</v>
      </c>
      <c r="J45" s="9" t="s">
        <v>11</v>
      </c>
      <c r="K45" s="9" t="s">
        <v>11</v>
      </c>
      <c r="L45">
        <v>1798201.942844989</v>
      </c>
      <c r="M45">
        <v>1809185.0307215089</v>
      </c>
      <c r="N45" s="112">
        <f t="shared" si="8"/>
        <v>-0.79999999999999716</v>
      </c>
      <c r="O45" s="21">
        <f t="shared" si="20"/>
        <v>-0.19677419354838707</v>
      </c>
      <c r="P45" s="93">
        <f t="shared" si="9"/>
        <v>-5458.4568711999455</v>
      </c>
      <c r="Q45" s="8">
        <f t="shared" si="21"/>
        <v>0</v>
      </c>
      <c r="R45" s="8">
        <f t="shared" si="10"/>
        <v>46898.447982762009</v>
      </c>
      <c r="S45" s="8">
        <f t="shared" si="11"/>
        <v>-86.001766263300482</v>
      </c>
      <c r="T45" s="20">
        <f t="shared" si="24"/>
        <v>-2.7629642442899959E-3</v>
      </c>
      <c r="U45" s="20">
        <f t="shared" si="24"/>
        <v>0</v>
      </c>
      <c r="V45" s="101">
        <v>1.4421604407088038</v>
      </c>
      <c r="W45" s="1">
        <v>1.2691057977521414</v>
      </c>
      <c r="X45" s="1">
        <f>VLOOKUP($B45,Sheet6!$E$4:$H$15,3,FALSE)</f>
        <v>1.1851582661821245</v>
      </c>
      <c r="Y45" s="1">
        <f>VLOOKUP($B45,Sheet6!$E$4:$H$15,4,FALSE)</f>
        <v>2.2029768560188674</v>
      </c>
      <c r="Z45" s="5">
        <f t="shared" si="12"/>
        <v>-12024.854156830639</v>
      </c>
      <c r="AA45" s="113">
        <f t="shared" si="6"/>
        <v>-6594.5543525263165</v>
      </c>
      <c r="AB45" s="5">
        <f t="shared" si="13"/>
        <v>-6469.1352815012315</v>
      </c>
      <c r="AC45" s="58">
        <f t="shared" si="7"/>
        <v>0</v>
      </c>
      <c r="AD45" s="58">
        <f t="shared" si="14"/>
        <v>-13063.689634027549</v>
      </c>
      <c r="AE45" s="70">
        <f t="shared" si="15"/>
        <v>-3.3380345971391213E-3</v>
      </c>
      <c r="AF45" s="70">
        <f t="shared" si="16"/>
        <v>0</v>
      </c>
      <c r="AG45" s="70">
        <f t="shared" si="17"/>
        <v>-3.3380345971391213E-3</v>
      </c>
      <c r="AH45" s="19">
        <f t="shared" si="22"/>
        <v>8772.7477229422602</v>
      </c>
      <c r="AI45" s="19">
        <f t="shared" si="23"/>
        <v>189.74180033374844</v>
      </c>
      <c r="AJ45" s="19">
        <f t="shared" si="23"/>
        <v>19002.879218831102</v>
      </c>
      <c r="AK45" s="72">
        <f t="shared" si="18"/>
        <v>-0.10333333333333333</v>
      </c>
      <c r="AL45" s="6">
        <f t="shared" si="19"/>
        <v>-3.5714285714285712E-2</v>
      </c>
    </row>
    <row r="46" spans="1:38" ht="15" customHeight="1" x14ac:dyDescent="0.25">
      <c r="A46" s="4">
        <v>43252</v>
      </c>
      <c r="B46" s="60">
        <f t="shared" si="2"/>
        <v>6</v>
      </c>
      <c r="C46" s="130">
        <v>2037121.5450869999</v>
      </c>
      <c r="D46" s="115">
        <v>2.0333333333333332</v>
      </c>
      <c r="E46" s="123">
        <v>40.4</v>
      </c>
      <c r="F46" s="115">
        <v>2.0333333333333332</v>
      </c>
      <c r="G46" s="117">
        <v>40.4</v>
      </c>
      <c r="H46" s="121">
        <v>13.919337016558023</v>
      </c>
      <c r="I46" s="115">
        <v>4.0399999999999998E-2</v>
      </c>
      <c r="J46" s="9" t="s">
        <v>11</v>
      </c>
      <c r="K46" s="9" t="s">
        <v>11</v>
      </c>
      <c r="L46">
        <v>1901933.98984505</v>
      </c>
      <c r="M46">
        <v>1985323.4722157719</v>
      </c>
      <c r="N46" s="112">
        <f t="shared" si="8"/>
        <v>-0.70000000000000284</v>
      </c>
      <c r="O46" s="21">
        <f t="shared" si="20"/>
        <v>0.10333333333333333</v>
      </c>
      <c r="P46" s="93">
        <f t="shared" si="9"/>
        <v>-4776.1497623000178</v>
      </c>
      <c r="Q46" s="8">
        <f t="shared" si="21"/>
        <v>3937.7847843</v>
      </c>
      <c r="R46" s="8">
        <f t="shared" si="10"/>
        <v>46898.447982762009</v>
      </c>
      <c r="S46" s="8">
        <f t="shared" si="11"/>
        <v>-47.173964617000252</v>
      </c>
      <c r="T46" s="20">
        <f t="shared" si="24"/>
        <v>-2.294696829734209E-3</v>
      </c>
      <c r="U46" s="20">
        <f t="shared" si="24"/>
        <v>1.8919051349757928E-3</v>
      </c>
      <c r="V46" s="101">
        <v>1.3626137261133346</v>
      </c>
      <c r="W46" s="1">
        <v>1.1457801370659948</v>
      </c>
      <c r="X46" s="1">
        <f>VLOOKUP($B46,Sheet6!$E$4:$H$15,3,FALSE)</f>
        <v>1.1770790540896401</v>
      </c>
      <c r="Y46" s="1">
        <f>VLOOKUP($B46,Sheet6!$E$4:$H$15,4,FALSE)</f>
        <v>2.2674598252005316</v>
      </c>
      <c r="Z46" s="5">
        <f t="shared" si="12"/>
        <v>-10829.727705156358</v>
      </c>
      <c r="AA46" s="113">
        <f t="shared" si="6"/>
        <v>-6231.1656736452651</v>
      </c>
      <c r="AB46" s="5">
        <f t="shared" si="13"/>
        <v>-5472.4175292958325</v>
      </c>
      <c r="AC46" s="58">
        <f t="shared" si="7"/>
        <v>5137.3994952613612</v>
      </c>
      <c r="AD46" s="58">
        <f t="shared" si="14"/>
        <v>-6566.1837076797365</v>
      </c>
      <c r="AE46" s="70">
        <f t="shared" si="15"/>
        <v>-2.9937579072011177E-3</v>
      </c>
      <c r="AF46" s="70">
        <f t="shared" si="16"/>
        <v>2.4682589369177006E-3</v>
      </c>
      <c r="AG46" s="70">
        <f t="shared" si="17"/>
        <v>-5.2549897028341709E-4</v>
      </c>
      <c r="AH46" s="19">
        <f t="shared" si="22"/>
        <v>363.38867888105142</v>
      </c>
      <c r="AI46" s="19">
        <f t="shared" si="23"/>
        <v>5137.3994952613612</v>
      </c>
      <c r="AJ46" s="19">
        <f t="shared" si="23"/>
        <v>6497.5059263478124</v>
      </c>
      <c r="AK46" s="72">
        <f t="shared" si="18"/>
        <v>2.0333333333333332</v>
      </c>
      <c r="AL46" s="6">
        <f t="shared" si="19"/>
        <v>0.10333333333333333</v>
      </c>
    </row>
    <row r="47" spans="1:38" ht="15" customHeight="1" x14ac:dyDescent="0.25">
      <c r="A47" s="4">
        <v>43282</v>
      </c>
      <c r="B47" s="60">
        <f t="shared" si="2"/>
        <v>7</v>
      </c>
      <c r="C47" s="130">
        <v>1973970.952824</v>
      </c>
      <c r="D47" s="115">
        <v>5.709677419354839</v>
      </c>
      <c r="E47" s="123">
        <v>35.799999999999997</v>
      </c>
      <c r="F47" s="115">
        <v>5.709677419354839</v>
      </c>
      <c r="G47" s="117">
        <v>35.799999999999997</v>
      </c>
      <c r="H47" s="121">
        <v>13.919337016558023</v>
      </c>
      <c r="I47" s="115">
        <v>4.6300000000000001E-2</v>
      </c>
      <c r="J47" s="9" t="s">
        <v>11</v>
      </c>
      <c r="K47" s="9" t="s">
        <v>11</v>
      </c>
      <c r="L47">
        <v>1800223.387710484</v>
      </c>
      <c r="M47">
        <v>1863362.3501094349</v>
      </c>
      <c r="N47" s="112">
        <f t="shared" si="8"/>
        <v>1.8999999999999986</v>
      </c>
      <c r="O47" s="21">
        <f t="shared" si="20"/>
        <v>0</v>
      </c>
      <c r="P47" s="93">
        <f t="shared" si="9"/>
        <v>12963.835069099994</v>
      </c>
      <c r="Q47" s="8">
        <f t="shared" si="21"/>
        <v>607.5123790645157</v>
      </c>
      <c r="R47" s="8">
        <f t="shared" si="10"/>
        <v>46898.447982762009</v>
      </c>
      <c r="S47" s="8">
        <f t="shared" si="11"/>
        <v>-93.259299281300514</v>
      </c>
      <c r="T47" s="20">
        <f t="shared" si="24"/>
        <v>7.0908146228884101E-3</v>
      </c>
      <c r="U47" s="20">
        <f t="shared" si="24"/>
        <v>3.322903784331667E-4</v>
      </c>
      <c r="V47" s="101">
        <v>1.0486367082270924</v>
      </c>
      <c r="W47" s="1">
        <v>1.0486814471193915</v>
      </c>
      <c r="X47" s="1">
        <f>VLOOKUP($B47,Sheet6!$E$4:$H$15,3,FALSE)</f>
        <v>1.0515405277294989</v>
      </c>
      <c r="Y47" s="1">
        <f>VLOOKUP($B47,Sheet6!$E$4:$H$15,4,FALSE)</f>
        <v>1.7540043667698575</v>
      </c>
      <c r="Z47" s="5">
        <f t="shared" si="12"/>
        <v>22738.623321285606</v>
      </c>
      <c r="AA47" s="113">
        <f t="shared" si="6"/>
        <v>16452.478247297335</v>
      </c>
      <c r="AB47" s="5">
        <f t="shared" si="13"/>
        <v>13594.933320480899</v>
      </c>
      <c r="AC47" s="58">
        <f t="shared" si="7"/>
        <v>770.99748247697346</v>
      </c>
      <c r="AD47" s="58">
        <f t="shared" si="14"/>
        <v>30818.409050255206</v>
      </c>
      <c r="AE47" s="70">
        <f t="shared" si="15"/>
        <v>8.9989939486933446E-3</v>
      </c>
      <c r="AF47" s="70">
        <f t="shared" si="16"/>
        <v>4.2171164580678496E-4</v>
      </c>
      <c r="AG47" s="70">
        <f t="shared" si="17"/>
        <v>9.4207055945001294E-3</v>
      </c>
      <c r="AH47" s="19">
        <f t="shared" si="22"/>
        <v>22683.643920942599</v>
      </c>
      <c r="AI47" s="19">
        <f t="shared" si="23"/>
        <v>-4366.4020127843878</v>
      </c>
      <c r="AJ47" s="19">
        <f t="shared" si="23"/>
        <v>37384.592757934945</v>
      </c>
      <c r="AK47" s="72">
        <f t="shared" si="18"/>
        <v>3.6763440860215058</v>
      </c>
      <c r="AL47" s="6">
        <f t="shared" si="19"/>
        <v>-0.10333333333333333</v>
      </c>
    </row>
    <row r="48" spans="1:38" ht="15" customHeight="1" x14ac:dyDescent="0.25">
      <c r="A48" s="4">
        <v>43313</v>
      </c>
      <c r="B48" s="60">
        <f t="shared" si="2"/>
        <v>8</v>
      </c>
      <c r="C48" s="130">
        <v>1521205.7674489999</v>
      </c>
      <c r="D48" s="115">
        <v>20.70967741935484</v>
      </c>
      <c r="E48" s="123">
        <v>33.299999999999997</v>
      </c>
      <c r="F48" s="115">
        <v>20.70967741935484</v>
      </c>
      <c r="G48" s="117">
        <v>33.299999999999997</v>
      </c>
      <c r="H48" s="121">
        <v>13.919337016558023</v>
      </c>
      <c r="I48" s="115">
        <v>8.5000000000000006E-2</v>
      </c>
      <c r="J48" s="9" t="s">
        <v>11</v>
      </c>
      <c r="K48" s="9" t="s">
        <v>11</v>
      </c>
      <c r="L48">
        <v>1580092.6266466191</v>
      </c>
      <c r="M48">
        <v>1517613.8634629729</v>
      </c>
      <c r="N48" s="112">
        <f t="shared" si="8"/>
        <v>-0.90000000000000568</v>
      </c>
      <c r="O48" s="21">
        <f t="shared" si="20"/>
        <v>-2.2999999999999998</v>
      </c>
      <c r="P48" s="93">
        <f t="shared" si="9"/>
        <v>-6140.7639801000187</v>
      </c>
      <c r="Q48" s="8">
        <f t="shared" si="21"/>
        <v>-27282.828659806459</v>
      </c>
      <c r="R48" s="8">
        <f t="shared" si="10"/>
        <v>46898.447982762009</v>
      </c>
      <c r="S48" s="8">
        <f t="shared" si="11"/>
        <v>-67.132180416500404</v>
      </c>
      <c r="T48" s="20">
        <f t="shared" si="24"/>
        <v>-3.6015579864181945E-3</v>
      </c>
      <c r="U48" s="20">
        <f t="shared" si="24"/>
        <v>-1.6001378618398669E-2</v>
      </c>
      <c r="V48" s="101">
        <v>0.88156770605653045</v>
      </c>
      <c r="W48" s="1">
        <v>1.0839129811898423</v>
      </c>
      <c r="X48" s="1">
        <f>VLOOKUP($B48,Sheet6!$E$4:$H$15,3,FALSE)</f>
        <v>1.049676094169695</v>
      </c>
      <c r="Y48" s="1">
        <f>VLOOKUP($B48,Sheet6!$E$4:$H$15,4,FALSE)</f>
        <v>1.3311776044939942</v>
      </c>
      <c r="Z48" s="5">
        <f t="shared" si="12"/>
        <v>-8174.4474847925485</v>
      </c>
      <c r="AA48" s="113">
        <f t="shared" si="6"/>
        <v>-7035.9653948089235</v>
      </c>
      <c r="AB48" s="5">
        <f t="shared" si="13"/>
        <v>-6445.8131498493385</v>
      </c>
      <c r="AC48" s="58">
        <f t="shared" si="7"/>
        <v>-31260.123161381096</v>
      </c>
      <c r="AD48" s="58">
        <f t="shared" si="14"/>
        <v>-44741.90170603936</v>
      </c>
      <c r="AE48" s="70">
        <f t="shared" si="15"/>
        <v>-4.1265936033293669E-3</v>
      </c>
      <c r="AF48" s="70">
        <f t="shared" si="16"/>
        <v>-1.8334061786633708E-2</v>
      </c>
      <c r="AG48" s="70">
        <f t="shared" si="17"/>
        <v>-2.2460655389963075E-2</v>
      </c>
      <c r="AH48" s="19">
        <f t="shared" si="22"/>
        <v>-23488.443642106256</v>
      </c>
      <c r="AI48" s="19">
        <f t="shared" si="23"/>
        <v>-32031.12064385807</v>
      </c>
      <c r="AJ48" s="19">
        <f t="shared" si="23"/>
        <v>-75560.310756294566</v>
      </c>
      <c r="AK48" s="72">
        <f t="shared" si="18"/>
        <v>15</v>
      </c>
      <c r="AL48" s="6">
        <f t="shared" si="19"/>
        <v>2.0333333333333332</v>
      </c>
    </row>
    <row r="49" spans="1:38" ht="15" customHeight="1" x14ac:dyDescent="0.25">
      <c r="A49" s="4">
        <v>43344</v>
      </c>
      <c r="B49" s="60">
        <f t="shared" si="2"/>
        <v>9</v>
      </c>
      <c r="C49" s="130">
        <v>1341996.210103</v>
      </c>
      <c r="D49" s="115">
        <v>5.0333333333333332</v>
      </c>
      <c r="E49" s="123">
        <v>33.700000000000003</v>
      </c>
      <c r="F49" s="115">
        <v>5.0333333333333332</v>
      </c>
      <c r="G49" s="117">
        <v>33.700000000000003</v>
      </c>
      <c r="H49" s="121">
        <v>13.919337016558023</v>
      </c>
      <c r="I49" s="115">
        <v>7.8799999999999995E-2</v>
      </c>
      <c r="J49" s="9" t="s">
        <v>11</v>
      </c>
      <c r="K49" s="2"/>
      <c r="L49">
        <v>1447471.111326491</v>
      </c>
      <c r="M49">
        <v>1414721.990076839</v>
      </c>
      <c r="N49" s="112">
        <f t="shared" si="8"/>
        <v>-1.3999999999999986</v>
      </c>
      <c r="O49" s="21">
        <f t="shared" si="20"/>
        <v>-0.35483870967741904</v>
      </c>
      <c r="P49" s="93">
        <f t="shared" si="9"/>
        <v>-9552.2995245999773</v>
      </c>
      <c r="Q49" s="8">
        <f t="shared" si="21"/>
        <v>-5878.1425040999993</v>
      </c>
      <c r="R49" s="8">
        <f t="shared" si="10"/>
        <v>46898.447982762009</v>
      </c>
      <c r="S49" s="8">
        <f t="shared" si="11"/>
        <v>-153.13394667980083</v>
      </c>
      <c r="T49" s="20">
        <f t="shared" ref="T49:U64" si="25">P49/$C37</f>
        <v>-6.1535306188745661E-3</v>
      </c>
      <c r="U49" s="20">
        <f t="shared" si="25"/>
        <v>-3.7866620270789833E-3</v>
      </c>
      <c r="V49" s="101">
        <v>0.87635315590168161</v>
      </c>
      <c r="W49" s="1">
        <v>0.92134593479890026</v>
      </c>
      <c r="X49" s="1">
        <f>VLOOKUP($B49,Sheet6!$E$4:$H$15,3,FALSE)</f>
        <v>1.0471901827566226</v>
      </c>
      <c r="Y49" s="1">
        <f>VLOOKUP($B49,Sheet6!$E$4:$H$15,4,FALSE)</f>
        <v>1.1094659414335433</v>
      </c>
      <c r="Z49" s="5">
        <f t="shared" si="12"/>
        <v>-10597.950984915502</v>
      </c>
      <c r="AA49" s="113">
        <f t="shared" ref="AA49:AA80" si="26">W47*P49</f>
        <v>-10017.319288775379</v>
      </c>
      <c r="AB49" s="5">
        <f t="shared" si="13"/>
        <v>-8800.9723349716569</v>
      </c>
      <c r="AC49" s="58">
        <f t="shared" si="7"/>
        <v>-6164.2989875735911</v>
      </c>
      <c r="AD49" s="58">
        <f t="shared" si="14"/>
        <v>-24982.590611320626</v>
      </c>
      <c r="AE49" s="70">
        <f t="shared" si="15"/>
        <v>-6.4530933942948641E-3</v>
      </c>
      <c r="AF49" s="70">
        <f t="shared" si="16"/>
        <v>-3.9710022143092365E-3</v>
      </c>
      <c r="AG49" s="70">
        <f t="shared" si="17"/>
        <v>-1.0424095608604101E-2</v>
      </c>
      <c r="AH49" s="19">
        <f t="shared" si="22"/>
        <v>-2981.3538939664559</v>
      </c>
      <c r="AI49" s="19">
        <f t="shared" si="23"/>
        <v>25095.824173807505</v>
      </c>
      <c r="AJ49" s="19">
        <f t="shared" si="23"/>
        <v>19759.311094718734</v>
      </c>
      <c r="AK49" s="72">
        <f t="shared" si="18"/>
        <v>-15.676344086021507</v>
      </c>
      <c r="AL49" s="6">
        <f t="shared" si="19"/>
        <v>3.6763440860215058</v>
      </c>
    </row>
    <row r="50" spans="1:38" ht="15" customHeight="1" x14ac:dyDescent="0.25">
      <c r="A50" s="4">
        <v>43374</v>
      </c>
      <c r="B50" s="60">
        <f t="shared" si="2"/>
        <v>10</v>
      </c>
      <c r="C50" s="130">
        <v>1467698.5207440001</v>
      </c>
      <c r="D50" s="115">
        <v>0</v>
      </c>
      <c r="E50" s="123">
        <v>34.299999999999997</v>
      </c>
      <c r="F50" s="115">
        <v>0</v>
      </c>
      <c r="G50" s="117">
        <v>34.299999999999997</v>
      </c>
      <c r="H50" s="121">
        <v>13.919337016558023</v>
      </c>
      <c r="I50" s="115">
        <v>6.1900000000000004E-2</v>
      </c>
      <c r="J50" s="9" t="s">
        <v>11</v>
      </c>
      <c r="K50" s="2"/>
      <c r="L50">
        <v>1453210.21293365</v>
      </c>
      <c r="M50">
        <v>1460891.6944362421</v>
      </c>
      <c r="N50" s="112">
        <f t="shared" si="8"/>
        <v>-1.3000000000000043</v>
      </c>
      <c r="O50" s="21">
        <f t="shared" si="20"/>
        <v>15.935483870967744</v>
      </c>
      <c r="P50" s="93">
        <f t="shared" si="9"/>
        <v>-8869.9924157000496</v>
      </c>
      <c r="Q50" s="8">
        <f t="shared" si="21"/>
        <v>0</v>
      </c>
      <c r="R50" s="8">
        <f t="shared" si="10"/>
        <v>46898.447982762009</v>
      </c>
      <c r="S50" s="8">
        <f t="shared" si="11"/>
        <v>-89.267656121400506</v>
      </c>
      <c r="T50" s="20">
        <f t="shared" si="25"/>
        <v>-5.7355887586284307E-3</v>
      </c>
      <c r="U50" s="20">
        <f t="shared" si="25"/>
        <v>0</v>
      </c>
      <c r="V50" s="101">
        <v>0.97691325630951342</v>
      </c>
      <c r="W50" s="1">
        <v>0.79579905812582086</v>
      </c>
      <c r="X50" s="1">
        <f>VLOOKUP($B50,Sheet6!$E$4:$H$15,3,FALSE)</f>
        <v>1.0341391478379942</v>
      </c>
      <c r="Y50" s="1">
        <f>VLOOKUP($B50,Sheet6!$E$4:$H$15,4,FALSE)</f>
        <v>0.96754467750437401</v>
      </c>
      <c r="Z50" s="5">
        <f t="shared" si="12"/>
        <v>-8582.1139513147482</v>
      </c>
      <c r="AA50" s="113">
        <f t="shared" si="26"/>
        <v>-9614.2999224327305</v>
      </c>
      <c r="AB50" s="5">
        <f t="shared" si="13"/>
        <v>-7058.7316099972741</v>
      </c>
      <c r="AC50" s="58">
        <f t="shared" si="7"/>
        <v>0</v>
      </c>
      <c r="AD50" s="58">
        <f t="shared" si="14"/>
        <v>-16673.031532430003</v>
      </c>
      <c r="AE50" s="70">
        <f t="shared" si="15"/>
        <v>-6.2168791102438885E-3</v>
      </c>
      <c r="AF50" s="70">
        <f t="shared" si="16"/>
        <v>0</v>
      </c>
      <c r="AG50" s="70">
        <f t="shared" si="17"/>
        <v>-6.2168791102438885E-3</v>
      </c>
      <c r="AH50" s="19">
        <f t="shared" si="22"/>
        <v>403.01936634264894</v>
      </c>
      <c r="AI50" s="19">
        <f t="shared" si="23"/>
        <v>6164.2989875735911</v>
      </c>
      <c r="AJ50" s="19">
        <f t="shared" si="23"/>
        <v>8309.5590788906229</v>
      </c>
      <c r="AK50" s="72">
        <f t="shared" si="18"/>
        <v>-5.0333333333333332</v>
      </c>
      <c r="AL50" s="6">
        <f t="shared" ref="AL50:AL81" si="27">F48-F47</f>
        <v>15</v>
      </c>
    </row>
    <row r="51" spans="1:38" x14ac:dyDescent="0.25">
      <c r="A51" s="4">
        <v>43405</v>
      </c>
      <c r="B51" s="60">
        <f t="shared" si="2"/>
        <v>11</v>
      </c>
      <c r="C51" s="130">
        <v>1210549.4163190001</v>
      </c>
      <c r="D51" s="115">
        <v>0</v>
      </c>
      <c r="E51" s="123">
        <v>29.1</v>
      </c>
      <c r="F51" s="115">
        <v>0</v>
      </c>
      <c r="G51" s="117">
        <v>29.1</v>
      </c>
      <c r="H51" s="121">
        <v>13.919337016558023</v>
      </c>
      <c r="I51" s="115">
        <v>6.9800000000000001E-2</v>
      </c>
      <c r="J51" s="9" t="s">
        <v>11</v>
      </c>
      <c r="K51" s="2"/>
      <c r="L51">
        <v>1276612.169086555</v>
      </c>
      <c r="M51">
        <v>1213824.7114229379</v>
      </c>
      <c r="N51" s="112">
        <f t="shared" si="8"/>
        <v>-0.19999999999999929</v>
      </c>
      <c r="O51" s="21">
        <f t="shared" ref="O51:O82" si="28">F49-F37</f>
        <v>3.4333333333333331</v>
      </c>
      <c r="P51" s="93">
        <f t="shared" si="9"/>
        <v>-1364.6142178000009</v>
      </c>
      <c r="Q51" s="8">
        <f t="shared" si="21"/>
        <v>0</v>
      </c>
      <c r="R51" s="8">
        <f t="shared" si="10"/>
        <v>46898.447982762009</v>
      </c>
      <c r="S51" s="8">
        <f t="shared" si="11"/>
        <v>-162.9316162541009</v>
      </c>
      <c r="T51" s="20">
        <f t="shared" si="25"/>
        <v>-1.031651101969522E-3</v>
      </c>
      <c r="U51" s="20">
        <f t="shared" si="25"/>
        <v>0</v>
      </c>
      <c r="V51" s="101">
        <v>1.0664567960110445</v>
      </c>
      <c r="W51" s="1">
        <v>0.5982150345284416</v>
      </c>
      <c r="X51" s="1">
        <f>VLOOKUP($B51,Sheet6!$E$4:$H$15,3,FALSE)</f>
        <v>0.94464633696739853</v>
      </c>
      <c r="Y51" s="1">
        <f>VLOOKUP($B51,Sheet6!$E$4:$H$15,4,FALSE)</f>
        <v>0.49928337763309399</v>
      </c>
      <c r="Z51" s="5">
        <f t="shared" si="12"/>
        <v>-681.32919582932698</v>
      </c>
      <c r="AA51" s="113">
        <f t="shared" si="26"/>
        <v>-1257.2817621388119</v>
      </c>
      <c r="AB51" s="5">
        <f t="shared" si="13"/>
        <v>-816.33274141922993</v>
      </c>
      <c r="AC51" s="58">
        <f t="shared" si="7"/>
        <v>0</v>
      </c>
      <c r="AD51" s="58">
        <f t="shared" si="14"/>
        <v>-2073.6145035580421</v>
      </c>
      <c r="AE51" s="70">
        <f t="shared" si="15"/>
        <v>-9.5050754893042473E-4</v>
      </c>
      <c r="AF51" s="70">
        <f t="shared" si="16"/>
        <v>0</v>
      </c>
      <c r="AG51" s="70">
        <f t="shared" si="17"/>
        <v>-9.5050754893042473E-4</v>
      </c>
      <c r="AH51" s="19">
        <f t="shared" si="22"/>
        <v>8357.0181602939192</v>
      </c>
      <c r="AI51" s="19">
        <f t="shared" si="23"/>
        <v>0</v>
      </c>
      <c r="AJ51" s="19">
        <f t="shared" si="23"/>
        <v>14599.417028871962</v>
      </c>
      <c r="AK51" s="72">
        <f t="shared" si="18"/>
        <v>0</v>
      </c>
      <c r="AL51" s="6">
        <f t="shared" si="27"/>
        <v>-15.676344086021507</v>
      </c>
    </row>
    <row r="52" spans="1:38" x14ac:dyDescent="0.25">
      <c r="A52" s="4">
        <v>43435</v>
      </c>
      <c r="B52" s="60">
        <f t="shared" si="2"/>
        <v>12</v>
      </c>
      <c r="C52" s="130">
        <v>1068765.9756440001</v>
      </c>
      <c r="D52" s="115">
        <v>0</v>
      </c>
      <c r="E52" s="123">
        <v>23.8</v>
      </c>
      <c r="F52" s="115">
        <v>0</v>
      </c>
      <c r="G52" s="117">
        <v>23.8</v>
      </c>
      <c r="H52" s="121">
        <v>13.919337016558023</v>
      </c>
      <c r="I52" s="115">
        <v>0.1103</v>
      </c>
      <c r="J52" s="9">
        <v>1</v>
      </c>
      <c r="K52" s="2"/>
      <c r="L52">
        <v>1122593.805463796</v>
      </c>
      <c r="M52">
        <v>1105865.5861061451</v>
      </c>
      <c r="N52" s="112">
        <f t="shared" si="8"/>
        <v>-1</v>
      </c>
      <c r="O52" s="21">
        <f t="shared" si="28"/>
        <v>0</v>
      </c>
      <c r="P52" s="93">
        <f t="shared" si="9"/>
        <v>-6823.0710890000046</v>
      </c>
      <c r="Q52" s="8">
        <f t="shared" si="21"/>
        <v>0</v>
      </c>
      <c r="R52" s="8">
        <f t="shared" si="10"/>
        <v>46898.447982762009</v>
      </c>
      <c r="S52" s="8">
        <f t="shared" si="11"/>
        <v>-204.29955445670109</v>
      </c>
      <c r="T52" s="20">
        <f t="shared" si="25"/>
        <v>-5.7861767744939391E-3</v>
      </c>
      <c r="U52" s="20">
        <f t="shared" si="25"/>
        <v>0</v>
      </c>
      <c r="V52" s="101">
        <v>0.84411169753798587</v>
      </c>
      <c r="W52" s="1">
        <v>0.66649540799464135</v>
      </c>
      <c r="X52" s="1">
        <f>VLOOKUP($B52,Sheet6!$E$4:$H$15,3,FALSE)</f>
        <v>0.7481039658713855</v>
      </c>
      <c r="Y52" s="1">
        <f>VLOOKUP($B52,Sheet6!$E$4:$H$15,4,FALSE)</f>
        <v>0.16876818322222856</v>
      </c>
      <c r="Z52" s="5">
        <f t="shared" si="12"/>
        <v>-1151.5173116866433</v>
      </c>
      <c r="AA52" s="113">
        <f t="shared" si="26"/>
        <v>-5429.7935461517227</v>
      </c>
      <c r="AB52" s="5">
        <f t="shared" si="13"/>
        <v>-4547.5455492395004</v>
      </c>
      <c r="AC52" s="58">
        <f t="shared" si="7"/>
        <v>0</v>
      </c>
      <c r="AD52" s="58">
        <f t="shared" si="14"/>
        <v>-9977.339095391224</v>
      </c>
      <c r="AE52" s="70">
        <f t="shared" si="15"/>
        <v>-4.6046340272917772E-3</v>
      </c>
      <c r="AF52" s="70">
        <f t="shared" si="16"/>
        <v>0</v>
      </c>
      <c r="AG52" s="70">
        <f t="shared" si="17"/>
        <v>-4.6046340272917772E-3</v>
      </c>
      <c r="AH52" s="19">
        <f t="shared" si="22"/>
        <v>-4172.5117840129105</v>
      </c>
      <c r="AI52" s="19">
        <f t="shared" si="23"/>
        <v>0</v>
      </c>
      <c r="AJ52" s="19">
        <f t="shared" si="23"/>
        <v>-7903.7245918331819</v>
      </c>
      <c r="AK52" s="72">
        <f t="shared" si="18"/>
        <v>0</v>
      </c>
      <c r="AL52" s="6">
        <f t="shared" si="27"/>
        <v>-5.0333333333333332</v>
      </c>
    </row>
    <row r="53" spans="1:38" ht="15" customHeight="1" x14ac:dyDescent="0.25">
      <c r="A53" s="4">
        <v>43466</v>
      </c>
      <c r="B53" s="60">
        <f t="shared" si="2"/>
        <v>1</v>
      </c>
      <c r="C53" s="130">
        <v>869335.51936000003</v>
      </c>
      <c r="D53" s="115">
        <v>1.3870967741935485</v>
      </c>
      <c r="E53" s="123">
        <v>23.3</v>
      </c>
      <c r="F53" s="115">
        <v>1.3870967741935485</v>
      </c>
      <c r="G53" s="117">
        <v>23.3</v>
      </c>
      <c r="H53" s="121">
        <v>13.919337016558023</v>
      </c>
      <c r="I53" s="115">
        <v>9.5899999999999999E-2</v>
      </c>
      <c r="J53" s="9" t="s">
        <v>11</v>
      </c>
      <c r="K53" s="2"/>
      <c r="L53">
        <v>1038196.092097489</v>
      </c>
      <c r="M53">
        <v>936781.01786763477</v>
      </c>
      <c r="N53" s="112">
        <f t="shared" si="8"/>
        <v>1.8000000000000007</v>
      </c>
      <c r="O53" s="21">
        <f t="shared" si="28"/>
        <v>0</v>
      </c>
      <c r="P53" s="93">
        <f t="shared" si="9"/>
        <v>12281.527960200008</v>
      </c>
      <c r="Q53" s="8">
        <f t="shared" si="21"/>
        <v>-2374.8211181612905</v>
      </c>
      <c r="R53" s="8">
        <f t="shared" si="10"/>
        <v>46898.447982762009</v>
      </c>
      <c r="S53" s="8">
        <f t="shared" si="11"/>
        <v>-201.75941790040108</v>
      </c>
      <c r="T53" s="20">
        <f t="shared" si="25"/>
        <v>1.5174163750089186E-2</v>
      </c>
      <c r="U53" s="20">
        <f t="shared" si="25"/>
        <v>-2.9341564535722855E-3</v>
      </c>
      <c r="V53" s="101">
        <v>0.69903743703562948</v>
      </c>
      <c r="W53" s="1">
        <v>0.88538408889002351</v>
      </c>
      <c r="X53" s="1">
        <f>VLOOKUP($B53,Sheet6!$E$4:$H$15,3,FALSE)</f>
        <v>0.68238268288829185</v>
      </c>
      <c r="Y53" s="1">
        <f>VLOOKUP($B53,Sheet6!$E$4:$H$15,4,FALSE)</f>
        <v>9.7920193453824286E-2</v>
      </c>
      <c r="Z53" s="5">
        <f t="shared" si="12"/>
        <v>1202.6095937713367</v>
      </c>
      <c r="AA53" s="113">
        <f t="shared" si="26"/>
        <v>7346.9946727730685</v>
      </c>
      <c r="AB53" s="5">
        <f t="shared" si="13"/>
        <v>8380.7019994488528</v>
      </c>
      <c r="AC53" s="58">
        <f>W53*Q53</f>
        <v>-2102.628831980021</v>
      </c>
      <c r="AD53" s="58">
        <f t="shared" si="14"/>
        <v>13625.067840241902</v>
      </c>
      <c r="AE53" s="70">
        <f t="shared" si="15"/>
        <v>9.0774128916998285E-3</v>
      </c>
      <c r="AF53" s="70">
        <f t="shared" si="16"/>
        <v>-2.5978554383068804E-3</v>
      </c>
      <c r="AG53" s="70">
        <f t="shared" si="17"/>
        <v>6.4795574533929486E-3</v>
      </c>
      <c r="AH53" s="19">
        <f t="shared" si="22"/>
        <v>12776.78821892479</v>
      </c>
      <c r="AI53" s="19">
        <f t="shared" si="23"/>
        <v>-2102.628831980021</v>
      </c>
      <c r="AJ53" s="19">
        <f t="shared" si="23"/>
        <v>23602.406935633124</v>
      </c>
      <c r="AK53" s="72">
        <f t="shared" si="18"/>
        <v>1.3870967741935485</v>
      </c>
      <c r="AL53" s="6">
        <f t="shared" si="27"/>
        <v>0</v>
      </c>
    </row>
    <row r="54" spans="1:38" ht="15" customHeight="1" x14ac:dyDescent="0.25">
      <c r="A54" s="4">
        <v>43497</v>
      </c>
      <c r="B54" s="60">
        <f t="shared" si="2"/>
        <v>2</v>
      </c>
      <c r="C54" s="130">
        <v>876212.01094299997</v>
      </c>
      <c r="D54" s="115">
        <v>1.0357142857142858</v>
      </c>
      <c r="E54" s="123">
        <v>25.5</v>
      </c>
      <c r="F54" s="115">
        <v>1.0357142857142858</v>
      </c>
      <c r="G54" s="117">
        <v>25.5</v>
      </c>
      <c r="H54" s="121">
        <v>13.919337016558023</v>
      </c>
      <c r="I54" s="115">
        <v>9.5199999999999993E-2</v>
      </c>
      <c r="J54" s="9" t="s">
        <v>11</v>
      </c>
      <c r="K54" s="2"/>
      <c r="L54">
        <v>1010092.73468972</v>
      </c>
      <c r="M54">
        <v>920808.21784323989</v>
      </c>
      <c r="N54" s="112">
        <f t="shared" si="8"/>
        <v>-2.6000000000000014</v>
      </c>
      <c r="O54" s="21">
        <f t="shared" si="28"/>
        <v>0</v>
      </c>
      <c r="P54" s="93">
        <f t="shared" si="9"/>
        <v>-17739.984831399983</v>
      </c>
      <c r="Q54" s="8">
        <f t="shared" si="21"/>
        <v>-1712.0803410000003</v>
      </c>
      <c r="R54" s="8">
        <f t="shared" si="10"/>
        <v>46898.447982762009</v>
      </c>
      <c r="S54" s="8">
        <f t="shared" si="11"/>
        <v>-202.84804785310109</v>
      </c>
      <c r="T54" s="20">
        <f t="shared" si="25"/>
        <v>-1.6615184779031667E-2</v>
      </c>
      <c r="U54" s="20">
        <f t="shared" si="25"/>
        <v>-1.6035262427007183E-3</v>
      </c>
      <c r="V54" s="101">
        <v>0.69435576506174324</v>
      </c>
      <c r="W54" s="1">
        <v>1.0725028066727618</v>
      </c>
      <c r="X54" s="1">
        <f>VLOOKUP($B54,Sheet6!$E$4:$H$15,3,FALSE)</f>
        <v>0.85888239321641102</v>
      </c>
      <c r="Y54" s="1">
        <f>VLOOKUP($B54,Sheet6!$E$4:$H$15,4,FALSE)</f>
        <v>0.16787673792834962</v>
      </c>
      <c r="Z54" s="5">
        <f t="shared" si="12"/>
        <v>-2978.1307843938325</v>
      </c>
      <c r="AA54" s="113">
        <f t="shared" si="26"/>
        <v>-11823.618428022681</v>
      </c>
      <c r="AB54" s="5">
        <f t="shared" si="13"/>
        <v>-15236.560627615647</v>
      </c>
      <c r="AC54" s="58">
        <f t="shared" ref="AC54:AC74" si="29">W54*Q54</f>
        <v>-1836.2109709717595</v>
      </c>
      <c r="AD54" s="58">
        <f t="shared" si="14"/>
        <v>-28896.390026610086</v>
      </c>
      <c r="AE54" s="70">
        <f t="shared" si="15"/>
        <v>-1.1073944358207065E-2</v>
      </c>
      <c r="AF54" s="70">
        <f t="shared" si="16"/>
        <v>-1.7197863958699486E-3</v>
      </c>
      <c r="AG54" s="70">
        <f t="shared" si="17"/>
        <v>-1.2793730754077014E-2</v>
      </c>
      <c r="AH54" s="19">
        <f t="shared" si="22"/>
        <v>-19170.613100795748</v>
      </c>
      <c r="AI54" s="19">
        <f t="shared" si="23"/>
        <v>266.41786100826153</v>
      </c>
      <c r="AJ54" s="19">
        <f t="shared" si="23"/>
        <v>-42521.45786685199</v>
      </c>
      <c r="AK54" s="72">
        <f t="shared" si="18"/>
        <v>-0.35138248847926268</v>
      </c>
      <c r="AL54" s="6">
        <f t="shared" si="27"/>
        <v>0</v>
      </c>
    </row>
    <row r="55" spans="1:38" ht="15" customHeight="1" x14ac:dyDescent="0.25">
      <c r="A55" s="4">
        <v>43525</v>
      </c>
      <c r="B55" s="60">
        <f t="shared" si="2"/>
        <v>3</v>
      </c>
      <c r="C55" s="130">
        <v>1205044.3143190001</v>
      </c>
      <c r="D55" s="115">
        <v>3.2258064516129031E-2</v>
      </c>
      <c r="E55" s="123">
        <v>31.4</v>
      </c>
      <c r="F55" s="115">
        <v>3.2258064516129031E-2</v>
      </c>
      <c r="G55" s="117">
        <v>31.4</v>
      </c>
      <c r="H55" s="121">
        <v>13.919337016558023</v>
      </c>
      <c r="I55" s="115">
        <v>8.8699999999999987E-2</v>
      </c>
      <c r="J55" s="9" t="s">
        <v>11</v>
      </c>
      <c r="K55" s="2"/>
      <c r="L55">
        <v>1311882.270407706</v>
      </c>
      <c r="M55">
        <v>1228284.0293446679</v>
      </c>
      <c r="N55" s="112">
        <f t="shared" si="8"/>
        <v>-3.7000000000000028</v>
      </c>
      <c r="O55" s="21">
        <f t="shared" si="28"/>
        <v>1.3870967741935485</v>
      </c>
      <c r="P55" s="93">
        <f t="shared" si="9"/>
        <v>-25245.363029300002</v>
      </c>
      <c r="Q55" s="8">
        <f t="shared" si="21"/>
        <v>-55.228398096774193</v>
      </c>
      <c r="R55" s="8">
        <f t="shared" si="10"/>
        <v>46898.447982762009</v>
      </c>
      <c r="S55" s="8">
        <f t="shared" si="11"/>
        <v>-207.92832096570106</v>
      </c>
      <c r="T55" s="20">
        <f t="shared" si="25"/>
        <v>-1.7731926738872285E-2</v>
      </c>
      <c r="U55" s="20">
        <f t="shared" si="25"/>
        <v>-3.879151620123989E-5</v>
      </c>
      <c r="V55" s="101">
        <v>0.95573228780452846</v>
      </c>
      <c r="W55" s="1">
        <v>1.2081352858755152</v>
      </c>
      <c r="X55" s="1">
        <f>VLOOKUP($B55,Sheet6!$E$4:$H$15,3,FALSE)</f>
        <v>1.0186022015062937</v>
      </c>
      <c r="Y55" s="1">
        <f>VLOOKUP($B55,Sheet6!$E$4:$H$15,4,FALSE)</f>
        <v>0.73573420752714014</v>
      </c>
      <c r="Z55" s="5">
        <f t="shared" si="12"/>
        <v>-18573.877162097</v>
      </c>
      <c r="AA55" s="113">
        <f t="shared" si="26"/>
        <v>-22351.842744394668</v>
      </c>
      <c r="AB55" s="5">
        <f t="shared" si="13"/>
        <v>-25714.982359470578</v>
      </c>
      <c r="AC55" s="58">
        <f t="shared" si="29"/>
        <v>-66.723376523093052</v>
      </c>
      <c r="AD55" s="58">
        <f t="shared" si="14"/>
        <v>-48133.548480388337</v>
      </c>
      <c r="AE55" s="70">
        <f t="shared" si="15"/>
        <v>-1.5699565799961086E-2</v>
      </c>
      <c r="AF55" s="70">
        <f t="shared" si="16"/>
        <v>-4.6865399515329638E-5</v>
      </c>
      <c r="AG55" s="70">
        <f t="shared" si="17"/>
        <v>-1.5746431199476416E-2</v>
      </c>
      <c r="AH55" s="19">
        <f t="shared" si="22"/>
        <v>-10528.224316371987</v>
      </c>
      <c r="AI55" s="19">
        <f t="shared" si="23"/>
        <v>1769.4875944486664</v>
      </c>
      <c r="AJ55" s="19">
        <f t="shared" si="23"/>
        <v>-19237.158453778251</v>
      </c>
      <c r="AK55" s="72">
        <f t="shared" si="18"/>
        <v>-1.0034562211981568</v>
      </c>
      <c r="AL55" s="6">
        <f t="shared" si="27"/>
        <v>1.3870967741935485</v>
      </c>
    </row>
    <row r="56" spans="1:38" ht="15" customHeight="1" x14ac:dyDescent="0.25">
      <c r="A56" s="4">
        <v>43556</v>
      </c>
      <c r="B56" s="60">
        <f t="shared" si="2"/>
        <v>4</v>
      </c>
      <c r="C56" s="130">
        <v>1704458.6600329999</v>
      </c>
      <c r="D56" s="115">
        <v>0.10333333333333333</v>
      </c>
      <c r="E56" s="123">
        <v>38.9</v>
      </c>
      <c r="F56" s="115">
        <v>0.10333333333333333</v>
      </c>
      <c r="G56" s="117">
        <v>38.9</v>
      </c>
      <c r="H56" s="121">
        <v>13.981912694248036</v>
      </c>
      <c r="I56" s="115">
        <v>0.1106</v>
      </c>
      <c r="J56" s="9" t="s">
        <v>11</v>
      </c>
      <c r="K56" s="2"/>
      <c r="L56">
        <v>1788617.8125846549</v>
      </c>
      <c r="M56">
        <v>1742628.468077176</v>
      </c>
      <c r="N56" s="112">
        <f t="shared" si="8"/>
        <v>0.5</v>
      </c>
      <c r="O56" s="21">
        <f t="shared" si="28"/>
        <v>1</v>
      </c>
      <c r="P56" s="93">
        <f t="shared" si="9"/>
        <v>3411.5355444999877</v>
      </c>
      <c r="Q56" s="8">
        <f t="shared" si="21"/>
        <v>0</v>
      </c>
      <c r="R56" s="8">
        <f t="shared" si="10"/>
        <v>46898.447982762009</v>
      </c>
      <c r="S56" s="8">
        <f t="shared" si="11"/>
        <v>-199.58215799500113</v>
      </c>
      <c r="T56" s="20">
        <f t="shared" si="25"/>
        <v>2.2609837033285766E-3</v>
      </c>
      <c r="U56" s="20">
        <f t="shared" si="25"/>
        <v>0</v>
      </c>
      <c r="V56" s="101">
        <v>1.1520610232321131</v>
      </c>
      <c r="W56" s="1">
        <v>1.3046420199865267</v>
      </c>
      <c r="X56" s="1">
        <f>VLOOKUP($B56,Sheet6!$E$4:$H$15,3,FALSE)</f>
        <v>1.152219939958919</v>
      </c>
      <c r="Y56" s="1">
        <f>VLOOKUP($B56,Sheet6!$E$4:$H$15,4,FALSE)</f>
        <v>1.5132048869518739</v>
      </c>
      <c r="Z56" s="5">
        <f t="shared" si="12"/>
        <v>5162.3522579474038</v>
      </c>
      <c r="AA56" s="113">
        <f t="shared" si="26"/>
        <v>3658.8814465401256</v>
      </c>
      <c r="AB56" s="5">
        <f t="shared" si="13"/>
        <v>3930.8392802514941</v>
      </c>
      <c r="AC56" s="58">
        <f t="shared" si="29"/>
        <v>0</v>
      </c>
      <c r="AD56" s="58">
        <f t="shared" si="14"/>
        <v>7589.7207267916201</v>
      </c>
      <c r="AE56" s="70">
        <f t="shared" si="15"/>
        <v>2.4249113676612735E-3</v>
      </c>
      <c r="AF56" s="70">
        <f t="shared" si="16"/>
        <v>0</v>
      </c>
      <c r="AG56" s="70">
        <f t="shared" si="17"/>
        <v>2.4249113676612735E-3</v>
      </c>
      <c r="AH56" s="19">
        <f t="shared" si="22"/>
        <v>26010.724190934794</v>
      </c>
      <c r="AI56" s="19">
        <f t="shared" si="23"/>
        <v>66.723376523093052</v>
      </c>
      <c r="AJ56" s="19">
        <f t="shared" si="23"/>
        <v>55723.269207179954</v>
      </c>
      <c r="AK56" s="72">
        <f t="shared" si="18"/>
        <v>7.1075268817204301E-2</v>
      </c>
      <c r="AL56" s="6">
        <f t="shared" si="27"/>
        <v>-0.35138248847926268</v>
      </c>
    </row>
    <row r="57" spans="1:38" ht="15" customHeight="1" x14ac:dyDescent="0.25">
      <c r="A57" s="4">
        <v>43586</v>
      </c>
      <c r="B57" s="60">
        <f t="shared" si="2"/>
        <v>5</v>
      </c>
      <c r="C57" s="130">
        <v>1629412.0228599999</v>
      </c>
      <c r="D57" s="115">
        <v>0</v>
      </c>
      <c r="E57" s="123">
        <v>42.2</v>
      </c>
      <c r="F57" s="115">
        <v>0</v>
      </c>
      <c r="G57" s="117">
        <v>42.2</v>
      </c>
      <c r="H57" s="121">
        <v>13.981912694248036</v>
      </c>
      <c r="I57" s="115">
        <v>0.1128</v>
      </c>
      <c r="J57" s="9" t="s">
        <v>11</v>
      </c>
      <c r="K57" s="2"/>
      <c r="L57">
        <v>1810109.5138463811</v>
      </c>
      <c r="M57">
        <v>1725374.5142779909</v>
      </c>
      <c r="N57" s="112">
        <f t="shared" si="8"/>
        <v>1.1000000000000014</v>
      </c>
      <c r="O57" s="21">
        <f t="shared" si="28"/>
        <v>3.2258064516129031E-2</v>
      </c>
      <c r="P57" s="93">
        <f t="shared" si="9"/>
        <v>7505.3781979000196</v>
      </c>
      <c r="Q57" s="8">
        <f t="shared" si="21"/>
        <v>0</v>
      </c>
      <c r="R57" s="8">
        <f t="shared" si="10"/>
        <v>46898.447982762009</v>
      </c>
      <c r="S57" s="8">
        <f t="shared" si="11"/>
        <v>-220.2661270963012</v>
      </c>
      <c r="T57" s="20">
        <f t="shared" si="25"/>
        <v>4.2017142917652583E-3</v>
      </c>
      <c r="U57" s="20">
        <f t="shared" si="25"/>
        <v>0</v>
      </c>
      <c r="V57" s="101">
        <v>1.4421604407088038</v>
      </c>
      <c r="W57" s="1">
        <v>1.2691057977521414</v>
      </c>
      <c r="X57" s="1">
        <f>VLOOKUP($B57,Sheet6!$E$4:$H$15,3,FALSE)</f>
        <v>1.1851582661821245</v>
      </c>
      <c r="Y57" s="1">
        <f>VLOOKUP($B57,Sheet6!$E$4:$H$15,4,FALSE)</f>
        <v>2.2029768560188674</v>
      </c>
      <c r="Z57" s="5">
        <f t="shared" si="12"/>
        <v>16534.174465642336</v>
      </c>
      <c r="AA57" s="113">
        <f t="shared" si="26"/>
        <v>9067.5122347237993</v>
      </c>
      <c r="AB57" s="5">
        <f t="shared" si="13"/>
        <v>8895.061012064305</v>
      </c>
      <c r="AC57" s="58">
        <f t="shared" si="29"/>
        <v>0</v>
      </c>
      <c r="AD57" s="58">
        <f t="shared" si="14"/>
        <v>17962.573246788103</v>
      </c>
      <c r="AE57" s="70">
        <f t="shared" si="15"/>
        <v>5.0762392970490587E-3</v>
      </c>
      <c r="AF57" s="70">
        <f t="shared" si="16"/>
        <v>0</v>
      </c>
      <c r="AG57" s="70">
        <f t="shared" si="17"/>
        <v>5.0762392970490587E-3</v>
      </c>
      <c r="AH57" s="19">
        <f t="shared" si="22"/>
        <v>5408.6307881836738</v>
      </c>
      <c r="AI57" s="19">
        <f t="shared" si="23"/>
        <v>0</v>
      </c>
      <c r="AJ57" s="19">
        <f t="shared" si="23"/>
        <v>10372.852519996482</v>
      </c>
      <c r="AK57" s="72">
        <f t="shared" si="18"/>
        <v>-0.10333333333333333</v>
      </c>
      <c r="AL57" s="6">
        <f t="shared" si="27"/>
        <v>-1.0034562211981568</v>
      </c>
    </row>
    <row r="58" spans="1:38" ht="15" customHeight="1" x14ac:dyDescent="0.25">
      <c r="A58" s="4">
        <v>43617</v>
      </c>
      <c r="B58" s="60">
        <f t="shared" si="2"/>
        <v>6</v>
      </c>
      <c r="C58" s="130">
        <v>1952007.152615</v>
      </c>
      <c r="D58" s="115">
        <v>0.76666666666666672</v>
      </c>
      <c r="E58" s="123">
        <v>40.9</v>
      </c>
      <c r="F58" s="115">
        <v>0.76666666666666672</v>
      </c>
      <c r="G58" s="117">
        <v>40.9</v>
      </c>
      <c r="H58" s="121">
        <v>13.981912694248036</v>
      </c>
      <c r="I58" s="115">
        <v>0.1125</v>
      </c>
      <c r="J58" s="9" t="s">
        <v>11</v>
      </c>
      <c r="K58" s="2"/>
      <c r="L58">
        <v>2054294.7483137031</v>
      </c>
      <c r="M58">
        <v>1994512.7575286841</v>
      </c>
      <c r="N58" s="112">
        <f t="shared" si="8"/>
        <v>0.5</v>
      </c>
      <c r="O58" s="21">
        <f t="shared" si="28"/>
        <v>0</v>
      </c>
      <c r="P58" s="93">
        <f t="shared" si="9"/>
        <v>3411.5355444999877</v>
      </c>
      <c r="Q58" s="8">
        <f t="shared" si="21"/>
        <v>2168.6350985999998</v>
      </c>
      <c r="R58" s="8">
        <f t="shared" si="10"/>
        <v>46898.447982762009</v>
      </c>
      <c r="S58" s="8">
        <f t="shared" si="11"/>
        <v>-261.63406529890142</v>
      </c>
      <c r="T58" s="20">
        <f t="shared" si="25"/>
        <v>1.6746843371853348E-3</v>
      </c>
      <c r="U58" s="20">
        <f t="shared" si="25"/>
        <v>1.0645585207373492E-3</v>
      </c>
      <c r="V58" s="101">
        <v>1.3626137261133346</v>
      </c>
      <c r="W58" s="1">
        <v>1.1457801370659948</v>
      </c>
      <c r="X58" s="1">
        <f>VLOOKUP($B58,Sheet6!$E$4:$H$15,3,FALSE)</f>
        <v>1.1770790540896401</v>
      </c>
      <c r="Y58" s="1">
        <f>VLOOKUP($B58,Sheet6!$E$4:$H$15,4,FALSE)</f>
        <v>2.2674598252005316</v>
      </c>
      <c r="Z58" s="5">
        <f t="shared" si="12"/>
        <v>7735.5197893973427</v>
      </c>
      <c r="AA58" s="113">
        <f t="shared" si="26"/>
        <v>4450.8326240322995</v>
      </c>
      <c r="AB58" s="5">
        <f t="shared" si="13"/>
        <v>3908.8696637827093</v>
      </c>
      <c r="AC58" s="58">
        <f t="shared" si="29"/>
        <v>2484.7790205200349</v>
      </c>
      <c r="AD58" s="58">
        <f t="shared" si="14"/>
        <v>10844.481308335044</v>
      </c>
      <c r="AE58" s="70">
        <f t="shared" si="15"/>
        <v>2.1848635565052728E-3</v>
      </c>
      <c r="AF58" s="70">
        <f t="shared" si="16"/>
        <v>1.2197500078052126E-3</v>
      </c>
      <c r="AG58" s="70">
        <f t="shared" si="17"/>
        <v>3.4046135643104854E-3</v>
      </c>
      <c r="AH58" s="19">
        <f t="shared" si="22"/>
        <v>-4616.6796106914999</v>
      </c>
      <c r="AI58" s="19">
        <f t="shared" si="23"/>
        <v>2484.7790205200349</v>
      </c>
      <c r="AJ58" s="19">
        <f t="shared" si="23"/>
        <v>-7118.0919384530589</v>
      </c>
      <c r="AK58" s="72">
        <f t="shared" si="18"/>
        <v>0.76666666666666672</v>
      </c>
      <c r="AL58" s="6">
        <f t="shared" si="27"/>
        <v>7.1075268817204301E-2</v>
      </c>
    </row>
    <row r="59" spans="1:38" ht="15" customHeight="1" x14ac:dyDescent="0.25">
      <c r="A59" s="4">
        <v>43647</v>
      </c>
      <c r="B59" s="60">
        <f t="shared" si="2"/>
        <v>7</v>
      </c>
      <c r="C59" s="130">
        <v>2109111.7375750002</v>
      </c>
      <c r="D59" s="115">
        <v>13.35483870967742</v>
      </c>
      <c r="E59" s="123">
        <v>35.5</v>
      </c>
      <c r="F59" s="115">
        <v>13.35483870967742</v>
      </c>
      <c r="G59" s="117">
        <v>35.5</v>
      </c>
      <c r="H59" s="121">
        <v>13.981912694248036</v>
      </c>
      <c r="I59" s="115">
        <v>9.8400000000000001E-2</v>
      </c>
      <c r="J59" s="9" t="s">
        <v>11</v>
      </c>
      <c r="K59" s="2"/>
      <c r="L59">
        <v>2038215.1114700341</v>
      </c>
      <c r="M59">
        <v>2056302.6578080619</v>
      </c>
      <c r="N59" s="112">
        <f t="shared" si="8"/>
        <v>-0.29999999999999716</v>
      </c>
      <c r="O59" s="21">
        <f t="shared" si="28"/>
        <v>0</v>
      </c>
      <c r="P59" s="93">
        <f t="shared" si="9"/>
        <v>-2046.9213266999868</v>
      </c>
      <c r="Q59" s="8">
        <f t="shared" si="21"/>
        <v>-13089.130348935485</v>
      </c>
      <c r="R59" s="8">
        <f t="shared" si="10"/>
        <v>46898.447982762009</v>
      </c>
      <c r="S59" s="8">
        <f t="shared" si="11"/>
        <v>-189.05873511890104</v>
      </c>
      <c r="T59" s="20">
        <f t="shared" si="25"/>
        <v>-1.0369561536716751E-3</v>
      </c>
      <c r="U59" s="20">
        <f t="shared" si="25"/>
        <v>-6.6308626933997833E-3</v>
      </c>
      <c r="V59" s="101">
        <v>1.0486367082270924</v>
      </c>
      <c r="W59" s="1">
        <v>1.0486814471193915</v>
      </c>
      <c r="X59" s="1">
        <f>VLOOKUP($B59,Sheet6!$E$4:$H$15,3,FALSE)</f>
        <v>1.0515405277294989</v>
      </c>
      <c r="Y59" s="1">
        <f>VLOOKUP($B59,Sheet6!$E$4:$H$15,4,FALSE)</f>
        <v>1.7540043667698575</v>
      </c>
      <c r="Z59" s="5">
        <f t="shared" si="12"/>
        <v>-3590.3089454661272</v>
      </c>
      <c r="AA59" s="113">
        <f t="shared" si="26"/>
        <v>-2597.7597232574585</v>
      </c>
      <c r="AB59" s="5">
        <f t="shared" si="13"/>
        <v>-2146.5684190232869</v>
      </c>
      <c r="AC59" s="58">
        <f t="shared" si="29"/>
        <v>-13726.32815585601</v>
      </c>
      <c r="AD59" s="58">
        <f t="shared" si="14"/>
        <v>-18470.656298136753</v>
      </c>
      <c r="AE59" s="70">
        <f t="shared" si="15"/>
        <v>-1.3160070666394835E-3</v>
      </c>
      <c r="AF59" s="70">
        <f t="shared" si="16"/>
        <v>-6.9536626849644708E-3</v>
      </c>
      <c r="AG59" s="70">
        <f t="shared" si="17"/>
        <v>-8.2696697516039547E-3</v>
      </c>
      <c r="AH59" s="19">
        <f t="shared" si="22"/>
        <v>-7048.5923472897575</v>
      </c>
      <c r="AI59" s="19">
        <f t="shared" si="23"/>
        <v>-16211.107176376045</v>
      </c>
      <c r="AJ59" s="19">
        <f t="shared" si="23"/>
        <v>-29315.137606471799</v>
      </c>
      <c r="AK59" s="72">
        <f t="shared" si="18"/>
        <v>12.588172043010752</v>
      </c>
      <c r="AL59" s="6">
        <f t="shared" si="27"/>
        <v>-0.10333333333333333</v>
      </c>
    </row>
    <row r="60" spans="1:38" ht="15" customHeight="1" x14ac:dyDescent="0.25">
      <c r="A60" s="4">
        <v>43678</v>
      </c>
      <c r="B60" s="60">
        <f t="shared" si="2"/>
        <v>8</v>
      </c>
      <c r="C60" s="130">
        <v>1993286.077363</v>
      </c>
      <c r="D60" s="115">
        <v>5.774193548387097</v>
      </c>
      <c r="E60" s="123">
        <v>34.6</v>
      </c>
      <c r="F60" s="115">
        <v>5.774193548387097</v>
      </c>
      <c r="G60" s="117">
        <v>34.6</v>
      </c>
      <c r="H60" s="121">
        <v>13.981912694248036</v>
      </c>
      <c r="I60" s="115">
        <v>0.12269999999999999</v>
      </c>
      <c r="J60" s="9" t="s">
        <v>11</v>
      </c>
      <c r="K60" s="2"/>
      <c r="L60">
        <v>1938381.6217026489</v>
      </c>
      <c r="M60">
        <v>1975519.0618199699</v>
      </c>
      <c r="N60" s="112">
        <f t="shared" si="8"/>
        <v>1.3000000000000043</v>
      </c>
      <c r="O60" s="21">
        <f t="shared" si="28"/>
        <v>-1.2666666666666666</v>
      </c>
      <c r="P60" s="93">
        <f t="shared" si="9"/>
        <v>8869.9924157000205</v>
      </c>
      <c r="Q60" s="8">
        <f t="shared" si="21"/>
        <v>25570.748318806458</v>
      </c>
      <c r="R60" s="8">
        <f t="shared" si="10"/>
        <v>46898.447982762009</v>
      </c>
      <c r="S60" s="8">
        <f t="shared" si="11"/>
        <v>-136.80449738930065</v>
      </c>
      <c r="T60" s="20">
        <f t="shared" si="25"/>
        <v>5.8308958626778259E-3</v>
      </c>
      <c r="U60" s="20">
        <f t="shared" si="25"/>
        <v>1.6809526275782902E-2</v>
      </c>
      <c r="V60" s="101">
        <v>0.88156770605653045</v>
      </c>
      <c r="W60" s="1">
        <v>1.0839129811898423</v>
      </c>
      <c r="X60" s="1">
        <f>VLOOKUP($B60,Sheet6!$E$4:$H$15,3,FALSE)</f>
        <v>1.049676094169695</v>
      </c>
      <c r="Y60" s="1">
        <f>VLOOKUP($B60,Sheet6!$E$4:$H$15,4,FALSE)</f>
        <v>1.3311776044939942</v>
      </c>
      <c r="Z60" s="5">
        <f t="shared" si="12"/>
        <v>11807.53525581145</v>
      </c>
      <c r="AA60" s="113">
        <f t="shared" si="26"/>
        <v>10163.061125835104</v>
      </c>
      <c r="AB60" s="5">
        <f t="shared" si="13"/>
        <v>9310.6189942268156</v>
      </c>
      <c r="AC60" s="58">
        <f t="shared" si="29"/>
        <v>27716.466041492655</v>
      </c>
      <c r="AD60" s="58">
        <f t="shared" si="14"/>
        <v>47190.14616155457</v>
      </c>
      <c r="AE60" s="70">
        <f t="shared" si="15"/>
        <v>6.680924660756541E-3</v>
      </c>
      <c r="AF60" s="70">
        <f t="shared" si="16"/>
        <v>1.822006373797283E-2</v>
      </c>
      <c r="AG60" s="70">
        <f t="shared" si="17"/>
        <v>2.4900988398729371E-2</v>
      </c>
      <c r="AH60" s="19">
        <f t="shared" si="22"/>
        <v>12760.820849092563</v>
      </c>
      <c r="AI60" s="19">
        <f t="shared" si="23"/>
        <v>41442.794197348667</v>
      </c>
      <c r="AJ60" s="19">
        <f t="shared" si="23"/>
        <v>65660.802459691331</v>
      </c>
      <c r="AK60" s="72">
        <f t="shared" si="18"/>
        <v>-7.580645161290323</v>
      </c>
      <c r="AL60" s="6">
        <f t="shared" si="27"/>
        <v>0.76666666666666672</v>
      </c>
    </row>
    <row r="61" spans="1:38" ht="15" customHeight="1" x14ac:dyDescent="0.25">
      <c r="A61" s="4">
        <v>43709</v>
      </c>
      <c r="B61" s="60">
        <f t="shared" si="2"/>
        <v>9</v>
      </c>
      <c r="C61" s="130">
        <v>1621973.7490340001</v>
      </c>
      <c r="D61" s="127">
        <v>9.5666666666666664</v>
      </c>
      <c r="E61" s="123">
        <v>33</v>
      </c>
      <c r="F61" s="127">
        <v>9.5666666666666664</v>
      </c>
      <c r="G61" s="117">
        <v>33</v>
      </c>
      <c r="H61" s="121">
        <v>13.981912694248036</v>
      </c>
      <c r="I61" s="115">
        <v>8.2200000000000009E-2</v>
      </c>
      <c r="J61" s="2"/>
      <c r="K61" s="2"/>
      <c r="L61">
        <v>1727228.2852748169</v>
      </c>
      <c r="M61">
        <v>1675779.620574214</v>
      </c>
      <c r="N61" s="112">
        <f t="shared" si="8"/>
        <v>-0.70000000000000284</v>
      </c>
      <c r="O61" s="21">
        <f t="shared" si="28"/>
        <v>7.645161290322581</v>
      </c>
      <c r="P61" s="93">
        <f t="shared" si="9"/>
        <v>-4776.1497623000178</v>
      </c>
      <c r="Q61" s="8">
        <f t="shared" si="21"/>
        <v>-7761.4308792000011</v>
      </c>
      <c r="R61" s="8">
        <f t="shared" si="10"/>
        <v>46898.447982762009</v>
      </c>
      <c r="S61" s="8">
        <f t="shared" si="11"/>
        <v>-12.337806130600143</v>
      </c>
      <c r="T61" s="20">
        <f t="shared" si="25"/>
        <v>-3.5589890093157875E-3</v>
      </c>
      <c r="U61" s="20">
        <f t="shared" si="25"/>
        <v>-5.783496868895256E-3</v>
      </c>
      <c r="V61" s="101">
        <v>0.87635315590168161</v>
      </c>
      <c r="W61" s="1">
        <v>0.92134593479890026</v>
      </c>
      <c r="X61" s="1">
        <f>VLOOKUP($B61,Sheet6!$E$4:$H$15,3,FALSE)</f>
        <v>1.0471901827566226</v>
      </c>
      <c r="Y61" s="1">
        <f>VLOOKUP($B61,Sheet6!$E$4:$H$15,4,FALSE)</f>
        <v>1.1094659414335433</v>
      </c>
      <c r="Z61" s="5">
        <f t="shared" si="12"/>
        <v>-5298.9754924577828</v>
      </c>
      <c r="AA61" s="113">
        <f t="shared" si="26"/>
        <v>-5008.6596443877206</v>
      </c>
      <c r="AB61" s="5">
        <f t="shared" si="13"/>
        <v>-4400.4861674858548</v>
      </c>
      <c r="AC61" s="58">
        <f t="shared" si="29"/>
        <v>-7150.9627887735751</v>
      </c>
      <c r="AD61" s="58">
        <f t="shared" si="14"/>
        <v>-16560.108600647152</v>
      </c>
      <c r="AE61" s="70">
        <f t="shared" si="15"/>
        <v>-3.73224574457129E-3</v>
      </c>
      <c r="AF61" s="70">
        <f t="shared" si="16"/>
        <v>-5.3286013290788125E-3</v>
      </c>
      <c r="AG61" s="70">
        <f t="shared" si="17"/>
        <v>-9.060847073650102E-3</v>
      </c>
      <c r="AH61" s="19">
        <f t="shared" si="22"/>
        <v>-15171.720770222824</v>
      </c>
      <c r="AI61" s="19">
        <f t="shared" si="23"/>
        <v>-34867.428830266232</v>
      </c>
      <c r="AJ61" s="19">
        <f t="shared" si="23"/>
        <v>-63750.254762201723</v>
      </c>
      <c r="AK61" s="72">
        <f t="shared" si="18"/>
        <v>3.7924731182795695</v>
      </c>
      <c r="AL61" s="6">
        <f t="shared" si="27"/>
        <v>12.588172043010752</v>
      </c>
    </row>
    <row r="62" spans="1:38" ht="15" customHeight="1" x14ac:dyDescent="0.25">
      <c r="A62" s="4">
        <v>43739</v>
      </c>
      <c r="B62" s="60">
        <f t="shared" si="2"/>
        <v>10</v>
      </c>
      <c r="C62" s="130">
        <v>1668128.0581819999</v>
      </c>
      <c r="D62" s="128">
        <v>0.13225806451612901</v>
      </c>
      <c r="E62" s="123">
        <v>32.1</v>
      </c>
      <c r="F62" s="128">
        <v>0.13225806451612901</v>
      </c>
      <c r="G62" s="117">
        <v>32.1</v>
      </c>
      <c r="H62" s="121">
        <v>13.981912694248036</v>
      </c>
      <c r="I62" s="115">
        <v>0.10220000000000001</v>
      </c>
      <c r="J62" s="2"/>
      <c r="K62" s="2"/>
      <c r="L62">
        <v>1717772.4070449451</v>
      </c>
      <c r="M62">
        <v>1660160.479006751</v>
      </c>
      <c r="N62" s="112">
        <f t="shared" si="8"/>
        <v>-2.1999999999999957</v>
      </c>
      <c r="O62" s="21">
        <f t="shared" si="28"/>
        <v>-14.935483870967744</v>
      </c>
      <c r="P62" s="93">
        <f t="shared" si="9"/>
        <v>-15010.756395799952</v>
      </c>
      <c r="Q62" s="8">
        <f t="shared" si="21"/>
        <v>-226.43643219677418</v>
      </c>
      <c r="R62" s="8">
        <f t="shared" si="10"/>
        <v>46898.447982762009</v>
      </c>
      <c r="S62" s="8">
        <f t="shared" si="11"/>
        <v>-146.23929031270083</v>
      </c>
      <c r="T62" s="20">
        <f t="shared" si="25"/>
        <v>-1.0227411272575758E-2</v>
      </c>
      <c r="U62" s="20">
        <f t="shared" si="25"/>
        <v>-1.5427993487517443E-4</v>
      </c>
      <c r="V62" s="101">
        <v>0.97691325630951342</v>
      </c>
      <c r="W62" s="1">
        <v>0.79579905812582086</v>
      </c>
      <c r="X62" s="1">
        <f>VLOOKUP($B62,Sheet6!$E$4:$H$15,3,FALSE)</f>
        <v>1.0341391478379942</v>
      </c>
      <c r="Y62" s="1">
        <f>VLOOKUP($B62,Sheet6!$E$4:$H$15,4,FALSE)</f>
        <v>0.96754467750437401</v>
      </c>
      <c r="Z62" s="5">
        <f t="shared" si="12"/>
        <v>-14523.577456070983</v>
      </c>
      <c r="AA62" s="113">
        <f t="shared" si="26"/>
        <v>-16270.353714886018</v>
      </c>
      <c r="AB62" s="5">
        <f t="shared" si="13"/>
        <v>-11945.545801533743</v>
      </c>
      <c r="AC62" s="58">
        <f t="shared" si="29"/>
        <v>-180.19789946756418</v>
      </c>
      <c r="AD62" s="58">
        <f t="shared" si="14"/>
        <v>-28396.097415887325</v>
      </c>
      <c r="AE62" s="70">
        <f t="shared" si="15"/>
        <v>-1.1085623842312188E-2</v>
      </c>
      <c r="AF62" s="70">
        <f t="shared" si="16"/>
        <v>-1.2277582686137677E-4</v>
      </c>
      <c r="AG62" s="70">
        <f t="shared" si="17"/>
        <v>-1.1208399669173565E-2</v>
      </c>
      <c r="AH62" s="19">
        <f t="shared" si="22"/>
        <v>-11261.694070498297</v>
      </c>
      <c r="AI62" s="19">
        <f t="shared" si="23"/>
        <v>6970.7648893060104</v>
      </c>
      <c r="AJ62" s="19">
        <f t="shared" si="23"/>
        <v>-11835.988815240173</v>
      </c>
      <c r="AK62" s="72">
        <f t="shared" si="18"/>
        <v>-9.4344086021505369</v>
      </c>
      <c r="AL62" s="6">
        <f t="shared" si="27"/>
        <v>-7.580645161290323</v>
      </c>
    </row>
    <row r="63" spans="1:38" ht="15" customHeight="1" x14ac:dyDescent="0.25">
      <c r="A63" s="4">
        <v>43770</v>
      </c>
      <c r="B63" s="60">
        <f t="shared" si="2"/>
        <v>11</v>
      </c>
      <c r="C63" s="130">
        <v>1557723.6713139999</v>
      </c>
      <c r="D63" s="115">
        <v>0</v>
      </c>
      <c r="E63" s="123">
        <v>29.6</v>
      </c>
      <c r="F63" s="115">
        <v>0</v>
      </c>
      <c r="G63" s="117">
        <v>29.6</v>
      </c>
      <c r="H63" s="121">
        <v>13.981912694248036</v>
      </c>
      <c r="I63" s="115">
        <v>8.0500000000000002E-2</v>
      </c>
      <c r="J63" s="2"/>
      <c r="K63" s="2"/>
      <c r="L63">
        <v>1507695.118617771</v>
      </c>
      <c r="M63">
        <v>1468504.008139746</v>
      </c>
      <c r="N63" s="112">
        <f t="shared" si="8"/>
        <v>0.5</v>
      </c>
      <c r="O63" s="21">
        <f t="shared" si="28"/>
        <v>4.5333333333333332</v>
      </c>
      <c r="P63" s="93">
        <f t="shared" si="9"/>
        <v>3411.5355445000168</v>
      </c>
      <c r="Q63" s="8">
        <f t="shared" si="21"/>
        <v>0</v>
      </c>
      <c r="R63" s="8">
        <f t="shared" si="10"/>
        <v>46898.447982762009</v>
      </c>
      <c r="S63" s="8">
        <f t="shared" si="11"/>
        <v>-38.82780164630023</v>
      </c>
      <c r="T63" s="20">
        <f t="shared" si="25"/>
        <v>2.8181712357300578E-3</v>
      </c>
      <c r="U63" s="20">
        <f t="shared" si="25"/>
        <v>0</v>
      </c>
      <c r="V63" s="101">
        <v>1.0664567960110445</v>
      </c>
      <c r="W63" s="1">
        <v>0.5982150345284416</v>
      </c>
      <c r="X63" s="1">
        <f>VLOOKUP($B63,Sheet6!$E$4:$H$15,3,FALSE)</f>
        <v>0.94464633696739853</v>
      </c>
      <c r="Y63" s="1">
        <f>VLOOKUP($B63,Sheet6!$E$4:$H$15,4,FALSE)</f>
        <v>0.49928337763309399</v>
      </c>
      <c r="Z63" s="5">
        <f t="shared" si="12"/>
        <v>1703.3229895733248</v>
      </c>
      <c r="AA63" s="113">
        <f t="shared" si="26"/>
        <v>3143.2044053470431</v>
      </c>
      <c r="AB63" s="5">
        <f t="shared" si="13"/>
        <v>2040.8318535480835</v>
      </c>
      <c r="AC63" s="58">
        <f t="shared" si="29"/>
        <v>0</v>
      </c>
      <c r="AD63" s="58">
        <f t="shared" si="14"/>
        <v>5184.0362588951266</v>
      </c>
      <c r="AE63" s="70">
        <f t="shared" si="15"/>
        <v>2.596510611607082E-3</v>
      </c>
      <c r="AF63" s="70">
        <f t="shared" si="16"/>
        <v>0</v>
      </c>
      <c r="AG63" s="70">
        <f t="shared" si="17"/>
        <v>2.596510611607082E-3</v>
      </c>
      <c r="AH63" s="19">
        <f t="shared" si="22"/>
        <v>19413.558120233061</v>
      </c>
      <c r="AI63" s="19">
        <f t="shared" si="23"/>
        <v>180.19789946756418</v>
      </c>
      <c r="AJ63" s="19">
        <f t="shared" si="23"/>
        <v>33580.133674782453</v>
      </c>
      <c r="AK63" s="72">
        <f t="shared" si="18"/>
        <v>-0.13225806451612901</v>
      </c>
      <c r="AL63" s="6">
        <f t="shared" si="27"/>
        <v>3.7924731182795695</v>
      </c>
    </row>
    <row r="64" spans="1:38" ht="15" customHeight="1" x14ac:dyDescent="0.25">
      <c r="A64" s="4">
        <v>43800</v>
      </c>
      <c r="B64" s="60">
        <f t="shared" si="2"/>
        <v>12</v>
      </c>
      <c r="C64" s="123">
        <v>1308939.7251929999</v>
      </c>
      <c r="D64" s="115">
        <v>4.064516129032258</v>
      </c>
      <c r="E64" s="123">
        <v>21.4</v>
      </c>
      <c r="F64" s="115">
        <v>4.064516129032258</v>
      </c>
      <c r="G64" s="117">
        <v>21.4</v>
      </c>
      <c r="H64" s="121">
        <v>13.981912694248036</v>
      </c>
      <c r="I64" s="115">
        <v>9.3900000000000011E-2</v>
      </c>
      <c r="J64" s="9">
        <v>1</v>
      </c>
      <c r="K64" s="2"/>
      <c r="L64">
        <v>1167655.247908477</v>
      </c>
      <c r="M64">
        <v>1157559.1909466709</v>
      </c>
      <c r="N64" s="112">
        <f t="shared" si="8"/>
        <v>-2.4000000000000021</v>
      </c>
      <c r="O64" s="21">
        <f t="shared" si="28"/>
        <v>0.13225806451612901</v>
      </c>
      <c r="P64" s="93">
        <f t="shared" si="9"/>
        <v>-16375.370613600011</v>
      </c>
      <c r="Q64" s="8">
        <f t="shared" si="21"/>
        <v>-6958.7781601935485</v>
      </c>
      <c r="R64" s="8">
        <f t="shared" si="10"/>
        <v>46898.447982762009</v>
      </c>
      <c r="S64" s="8">
        <f t="shared" si="11"/>
        <v>59.511770747600281</v>
      </c>
      <c r="T64" s="20">
        <f t="shared" si="25"/>
        <v>-1.5321755170707786E-2</v>
      </c>
      <c r="U64" s="20">
        <f t="shared" si="25"/>
        <v>-6.5110401329911702E-3</v>
      </c>
      <c r="V64" s="101">
        <v>0.84411169753798587</v>
      </c>
      <c r="W64" s="1">
        <v>0.66649540799464135</v>
      </c>
      <c r="X64" s="1">
        <f>VLOOKUP($B64,Sheet6!$E$4:$H$15,3,FALSE)</f>
        <v>0.7481039658713855</v>
      </c>
      <c r="Y64" s="1">
        <f>VLOOKUP($B64,Sheet6!$E$4:$H$15,4,FALSE)</f>
        <v>0.16876818322222856</v>
      </c>
      <c r="Z64" s="5">
        <f t="shared" si="12"/>
        <v>-2763.6415480479441</v>
      </c>
      <c r="AA64" s="113">
        <f t="shared" si="26"/>
        <v>-13031.504510764134</v>
      </c>
      <c r="AB64" s="5">
        <f t="shared" si="13"/>
        <v>-10914.1093181748</v>
      </c>
      <c r="AC64" s="58">
        <f t="shared" si="29"/>
        <v>-4637.9936890223989</v>
      </c>
      <c r="AD64" s="58">
        <f t="shared" si="14"/>
        <v>-28583.607517961333</v>
      </c>
      <c r="AE64" s="70">
        <f t="shared" si="15"/>
        <v>-1.2193038333683683E-2</v>
      </c>
      <c r="AF64" s="70">
        <f t="shared" si="16"/>
        <v>-4.3395783499074339E-3</v>
      </c>
      <c r="AG64" s="70">
        <f t="shared" si="17"/>
        <v>-1.6532616683591118E-2</v>
      </c>
      <c r="AH64" s="19">
        <f t="shared" si="22"/>
        <v>-16174.708916111178</v>
      </c>
      <c r="AI64" s="19">
        <f t="shared" si="23"/>
        <v>-4637.9936890223989</v>
      </c>
      <c r="AJ64" s="19">
        <f t="shared" si="23"/>
        <v>-33767.643776856457</v>
      </c>
      <c r="AK64" s="72">
        <f t="shared" si="18"/>
        <v>4.064516129032258</v>
      </c>
      <c r="AL64" s="6">
        <f t="shared" si="27"/>
        <v>-9.4344086021505369</v>
      </c>
    </row>
    <row r="65" spans="1:38" ht="15" customHeight="1" x14ac:dyDescent="0.25">
      <c r="A65" s="4">
        <v>43831</v>
      </c>
      <c r="B65" s="60">
        <f t="shared" si="2"/>
        <v>1</v>
      </c>
      <c r="C65" s="7">
        <v>0</v>
      </c>
      <c r="D65" s="116">
        <v>3.2580645161290325</v>
      </c>
      <c r="E65" s="124">
        <v>20.2</v>
      </c>
      <c r="F65" s="116">
        <v>3.2580645161290325</v>
      </c>
      <c r="G65" s="118">
        <v>20.2</v>
      </c>
      <c r="H65" s="122">
        <v>13.981912694248036</v>
      </c>
      <c r="I65" s="116">
        <v>7.5700000000000003E-2</v>
      </c>
      <c r="J65" s="2"/>
      <c r="K65" s="2"/>
      <c r="L65">
        <v>1152586.1944913359</v>
      </c>
      <c r="M65">
        <v>1146441.1512313739</v>
      </c>
      <c r="N65" s="112">
        <f t="shared" si="8"/>
        <v>-3.1000000000000014</v>
      </c>
      <c r="O65" s="21">
        <f t="shared" si="28"/>
        <v>0</v>
      </c>
      <c r="P65" s="93">
        <f t="shared" si="9"/>
        <v>-21151.5203759</v>
      </c>
      <c r="Q65" s="8">
        <f t="shared" si="21"/>
        <v>-3203.2470896129034</v>
      </c>
      <c r="R65" s="8">
        <f t="shared" si="10"/>
        <v>46898.447982762009</v>
      </c>
      <c r="S65" s="8">
        <f t="shared" si="11"/>
        <v>73.30108348180039</v>
      </c>
      <c r="T65" s="20">
        <f t="shared" ref="T65:U74" si="30">P65/$C53</f>
        <v>-2.4330675446772993E-2</v>
      </c>
      <c r="U65" s="20">
        <f t="shared" si="30"/>
        <v>-3.6847074786166751E-3</v>
      </c>
      <c r="V65" s="101">
        <v>0.69903743703562948</v>
      </c>
      <c r="W65" s="1">
        <v>0.88538408889002351</v>
      </c>
      <c r="X65" s="1">
        <f>VLOOKUP($B65,Sheet6!$E$4:$H$15,3,FALSE)</f>
        <v>0.68238268288829185</v>
      </c>
      <c r="Y65" s="1">
        <f>VLOOKUP($B65,Sheet6!$E$4:$H$15,4,FALSE)</f>
        <v>9.7920193453824286E-2</v>
      </c>
      <c r="Z65" s="5">
        <f t="shared" si="12"/>
        <v>-2071.1609670506341</v>
      </c>
      <c r="AA65" s="113">
        <f t="shared" si="26"/>
        <v>-12653.157491998054</v>
      </c>
      <c r="AB65" s="5">
        <f t="shared" si="13"/>
        <v>-14433.431221273013</v>
      </c>
      <c r="AC65" s="58">
        <f t="shared" si="29"/>
        <v>-2836.1040059265401</v>
      </c>
      <c r="AD65" s="58">
        <f t="shared" si="14"/>
        <v>-29922.692719197606</v>
      </c>
      <c r="AE65" s="70">
        <f t="shared" si="15"/>
        <v>-1.4554975852491612E-2</v>
      </c>
      <c r="AF65" s="70">
        <f t="shared" si="16"/>
        <v>-3.2623813737812806E-3</v>
      </c>
      <c r="AG65" s="70">
        <f t="shared" si="17"/>
        <v>-1.7817357226272892E-2</v>
      </c>
      <c r="AH65" s="19">
        <f t="shared" si="22"/>
        <v>378.34701876608051</v>
      </c>
      <c r="AI65" s="19">
        <f t="shared" si="23"/>
        <v>1801.8896830958588</v>
      </c>
      <c r="AJ65" s="19">
        <f t="shared" si="23"/>
        <v>-1339.0852012362739</v>
      </c>
      <c r="AK65" s="72">
        <f t="shared" si="18"/>
        <v>-0.80645161290322553</v>
      </c>
      <c r="AL65" s="6">
        <f t="shared" si="27"/>
        <v>-0.13225806451612901</v>
      </c>
    </row>
    <row r="66" spans="1:38" ht="15" customHeight="1" x14ac:dyDescent="0.25">
      <c r="A66" s="4">
        <v>43862</v>
      </c>
      <c r="B66" s="60">
        <f t="shared" si="2"/>
        <v>2</v>
      </c>
      <c r="C66" s="7">
        <v>0</v>
      </c>
      <c r="D66" s="116">
        <v>0.58620689655172409</v>
      </c>
      <c r="E66" s="124">
        <v>25.2</v>
      </c>
      <c r="F66" s="116">
        <v>0.58620689655172409</v>
      </c>
      <c r="G66" s="118">
        <v>25.2</v>
      </c>
      <c r="H66" s="122">
        <v>13.981912694248036</v>
      </c>
      <c r="I66" s="126">
        <v>8.5159585999999995E-2</v>
      </c>
      <c r="J66" s="2"/>
      <c r="K66" s="2"/>
      <c r="L66">
        <v>1136591.7912199739</v>
      </c>
      <c r="M66">
        <v>1150699.2585719691</v>
      </c>
      <c r="N66" s="112">
        <f t="shared" si="8"/>
        <v>-0.30000000000000071</v>
      </c>
      <c r="O66" s="21">
        <f t="shared" si="28"/>
        <v>4.064516129032258</v>
      </c>
      <c r="P66" s="93">
        <f t="shared" si="9"/>
        <v>-2046.9213267000159</v>
      </c>
      <c r="Q66" s="8">
        <f t="shared" si="21"/>
        <v>769.59276411945837</v>
      </c>
      <c r="R66" s="8">
        <f t="shared" si="10"/>
        <v>46898.447982762009</v>
      </c>
      <c r="S66" s="8">
        <f t="shared" si="11"/>
        <v>36.434318059694931</v>
      </c>
      <c r="T66" s="20">
        <f t="shared" si="30"/>
        <v>-2.3361027937714197E-3</v>
      </c>
      <c r="U66" s="20">
        <f t="shared" si="30"/>
        <v>8.7831798070332832E-4</v>
      </c>
      <c r="V66" s="101">
        <v>0.69435576506174324</v>
      </c>
      <c r="W66" s="1">
        <v>1.0725028066727618</v>
      </c>
      <c r="X66" s="1">
        <f>VLOOKUP($B66,Sheet6!$E$4:$H$15,3,FALSE)</f>
        <v>0.85888239321641102</v>
      </c>
      <c r="Y66" s="1">
        <f>VLOOKUP($B66,Sheet6!$E$4:$H$15,4,FALSE)</f>
        <v>0.16787673792834962</v>
      </c>
      <c r="Z66" s="5">
        <f t="shared" si="12"/>
        <v>-343.6304751223683</v>
      </c>
      <c r="AA66" s="113">
        <f t="shared" si="26"/>
        <v>-1364.2636647718596</v>
      </c>
      <c r="AB66" s="5">
        <f t="shared" si="13"/>
        <v>-1758.0646878018208</v>
      </c>
      <c r="AC66" s="58">
        <f t="shared" si="29"/>
        <v>825.39039951316784</v>
      </c>
      <c r="AD66" s="58">
        <f t="shared" si="14"/>
        <v>-2296.9379530605129</v>
      </c>
      <c r="AE66" s="70">
        <f t="shared" si="15"/>
        <v>-1.5570017846521036E-3</v>
      </c>
      <c r="AF66" s="70">
        <f t="shared" si="16"/>
        <v>9.419984994554723E-4</v>
      </c>
      <c r="AG66" s="70">
        <f t="shared" si="17"/>
        <v>-6.1500328519663132E-4</v>
      </c>
      <c r="AH66" s="19">
        <f t="shared" si="22"/>
        <v>11288.893827226195</v>
      </c>
      <c r="AI66" s="19">
        <f t="shared" si="23"/>
        <v>3661.4944054397079</v>
      </c>
      <c r="AJ66" s="19">
        <f t="shared" si="23"/>
        <v>27625.754766137092</v>
      </c>
      <c r="AK66" s="72">
        <f t="shared" si="18"/>
        <v>-2.6718576195773083</v>
      </c>
      <c r="AL66" s="6">
        <f t="shared" si="27"/>
        <v>4.064516129032258</v>
      </c>
    </row>
    <row r="67" spans="1:38" ht="15" customHeight="1" x14ac:dyDescent="0.25">
      <c r="A67" s="4">
        <v>43891</v>
      </c>
      <c r="B67" s="60">
        <f t="shared" si="2"/>
        <v>3</v>
      </c>
      <c r="C67" s="7">
        <v>0</v>
      </c>
      <c r="D67" s="116">
        <v>0.45161290322580644</v>
      </c>
      <c r="E67" s="124">
        <v>32.4</v>
      </c>
      <c r="F67" s="116">
        <v>0.45161290322580644</v>
      </c>
      <c r="G67" s="118">
        <v>32.4</v>
      </c>
      <c r="H67" s="122">
        <v>13.981912694248036</v>
      </c>
      <c r="I67" s="126">
        <v>8.1397156999999998E-2</v>
      </c>
      <c r="J67" s="2"/>
      <c r="K67" s="2"/>
      <c r="L67">
        <v>1450996.9165128041</v>
      </c>
      <c r="M67">
        <v>1415216.8506122769</v>
      </c>
      <c r="N67" s="112">
        <f t="shared" si="8"/>
        <v>1</v>
      </c>
      <c r="O67" s="21">
        <f t="shared" si="28"/>
        <v>1.870967741935484</v>
      </c>
      <c r="P67" s="93">
        <f t="shared" si="9"/>
        <v>6823.0710890000046</v>
      </c>
      <c r="Q67" s="8">
        <f t="shared" si="21"/>
        <v>-717.96917525806452</v>
      </c>
      <c r="R67" s="8">
        <f t="shared" si="10"/>
        <v>46898.447982762009</v>
      </c>
      <c r="S67" s="8">
        <f t="shared" si="11"/>
        <v>26.500312098885161</v>
      </c>
      <c r="T67" s="20">
        <f t="shared" si="30"/>
        <v>5.6620914334224197E-3</v>
      </c>
      <c r="U67" s="20">
        <f t="shared" si="30"/>
        <v>-5.9580313082826868E-4</v>
      </c>
      <c r="V67" s="101">
        <v>0.95573228780452846</v>
      </c>
      <c r="W67" s="1">
        <v>1.2081352858755152</v>
      </c>
      <c r="X67" s="1">
        <f>VLOOKUP($B67,Sheet6!$E$4:$H$15,3,FALSE)</f>
        <v>1.0186022015062937</v>
      </c>
      <c r="Y67" s="1">
        <f>VLOOKUP($B67,Sheet6!$E$4:$H$15,4,FALSE)</f>
        <v>0.73573420752714014</v>
      </c>
      <c r="Z67" s="5">
        <f t="shared" si="12"/>
        <v>5019.966800566759</v>
      </c>
      <c r="AA67" s="113">
        <f t="shared" si="26"/>
        <v>6041.0385795661296</v>
      </c>
      <c r="AB67" s="5">
        <f t="shared" si="13"/>
        <v>6949.9952322893496</v>
      </c>
      <c r="AC67" s="58">
        <f t="shared" si="29"/>
        <v>-867.40389480020963</v>
      </c>
      <c r="AD67" s="58">
        <f t="shared" si="14"/>
        <v>12123.62991705527</v>
      </c>
      <c r="AE67" s="70">
        <f t="shared" si="15"/>
        <v>5.0131256649927165E-3</v>
      </c>
      <c r="AF67" s="70">
        <f t="shared" si="16"/>
        <v>-7.1981078578873734E-4</v>
      </c>
      <c r="AG67" s="70">
        <f t="shared" si="17"/>
        <v>4.293314879203979E-3</v>
      </c>
      <c r="AH67" s="19">
        <f t="shared" si="22"/>
        <v>7405.3022443379887</v>
      </c>
      <c r="AI67" s="19">
        <f t="shared" si="23"/>
        <v>-1692.7942943133776</v>
      </c>
      <c r="AJ67" s="19">
        <f t="shared" si="23"/>
        <v>14420.567870115783</v>
      </c>
      <c r="AK67" s="72">
        <f t="shared" si="18"/>
        <v>-0.13459399332591765</v>
      </c>
      <c r="AL67" s="6">
        <f t="shared" si="27"/>
        <v>-0.80645161290322553</v>
      </c>
    </row>
    <row r="68" spans="1:38" ht="15" customHeight="1" x14ac:dyDescent="0.25">
      <c r="A68" s="4">
        <v>43922</v>
      </c>
      <c r="B68" s="60">
        <f t="shared" si="2"/>
        <v>4</v>
      </c>
      <c r="C68" s="7">
        <v>0</v>
      </c>
      <c r="D68" s="116">
        <v>3.3333333333333333E-2</v>
      </c>
      <c r="E68" s="124">
        <v>38.799999999999997</v>
      </c>
      <c r="F68" s="116">
        <v>3.3333333333333333E-2</v>
      </c>
      <c r="G68" s="118">
        <v>38.799999999999997</v>
      </c>
      <c r="H68" s="122">
        <v>14.044887493409425</v>
      </c>
      <c r="I68" s="126">
        <v>9.4073650999999994E-2</v>
      </c>
      <c r="J68" s="2"/>
      <c r="K68" s="2"/>
      <c r="L68">
        <v>1924532.5187981629</v>
      </c>
      <c r="M68">
        <v>1957860.377965532</v>
      </c>
      <c r="N68" s="112">
        <f t="shared" si="8"/>
        <v>-0.10000000000000142</v>
      </c>
      <c r="O68" s="21">
        <f t="shared" si="28"/>
        <v>-0.44950738916256172</v>
      </c>
      <c r="P68" s="93">
        <f t="shared" si="9"/>
        <v>-682.30710889998591</v>
      </c>
      <c r="Q68" s="8">
        <f t="shared" si="21"/>
        <v>119.84562387000001</v>
      </c>
      <c r="R68" s="8">
        <f t="shared" si="10"/>
        <v>47197.576625952497</v>
      </c>
      <c r="S68" s="8">
        <f t="shared" si="11"/>
        <v>59.970261767246029</v>
      </c>
      <c r="T68" s="20">
        <f t="shared" si="30"/>
        <v>-4.0030722064375313E-4</v>
      </c>
      <c r="U68" s="20">
        <f t="shared" si="30"/>
        <v>7.0313012970158912E-5</v>
      </c>
      <c r="V68" s="101">
        <v>1.1520610232321131</v>
      </c>
      <c r="W68" s="1">
        <v>1.3046420199865267</v>
      </c>
      <c r="X68" s="1">
        <f>VLOOKUP($B68,Sheet6!$E$4:$H$15,3,FALSE)</f>
        <v>1.152219939958919</v>
      </c>
      <c r="Y68" s="1">
        <f>VLOOKUP($B68,Sheet6!$E$4:$H$15,4,FALSE)</f>
        <v>1.5132048869518739</v>
      </c>
      <c r="Z68" s="5">
        <f t="shared" si="12"/>
        <v>-1032.4704515894632</v>
      </c>
      <c r="AA68" s="113">
        <f t="shared" si="26"/>
        <v>-731.77628930801257</v>
      </c>
      <c r="AB68" s="5">
        <f t="shared" si="13"/>
        <v>-786.16785605028542</v>
      </c>
      <c r="AC68" s="58">
        <f t="shared" si="29"/>
        <v>156.35563681230232</v>
      </c>
      <c r="AD68" s="58">
        <f t="shared" si="14"/>
        <v>-1361.5885085459959</v>
      </c>
      <c r="AE68" s="70">
        <f t="shared" si="15"/>
        <v>-4.2933061767179773E-4</v>
      </c>
      <c r="AF68" s="70">
        <f t="shared" si="16"/>
        <v>9.1733311272726979E-5</v>
      </c>
      <c r="AG68" s="70">
        <f t="shared" si="17"/>
        <v>-3.3759730639907075E-4</v>
      </c>
      <c r="AH68" s="19">
        <f t="shared" si="22"/>
        <v>-6772.8148688741421</v>
      </c>
      <c r="AI68" s="19">
        <f t="shared" si="23"/>
        <v>1023.759531612512</v>
      </c>
      <c r="AJ68" s="19">
        <f t="shared" si="23"/>
        <v>-13485.218425601266</v>
      </c>
      <c r="AK68" s="72">
        <f t="shared" si="18"/>
        <v>-0.41827956989247311</v>
      </c>
      <c r="AL68" s="6">
        <f t="shared" si="27"/>
        <v>-2.6718576195773083</v>
      </c>
    </row>
    <row r="69" spans="1:38" ht="15" customHeight="1" x14ac:dyDescent="0.25">
      <c r="A69" s="4">
        <v>43952</v>
      </c>
      <c r="B69" s="60">
        <f t="shared" si="2"/>
        <v>5</v>
      </c>
      <c r="C69" s="7">
        <v>0</v>
      </c>
      <c r="D69" s="116">
        <v>2.129032258064516</v>
      </c>
      <c r="E69" s="124">
        <v>41.3</v>
      </c>
      <c r="F69" s="116">
        <v>2.129032258064516</v>
      </c>
      <c r="G69" s="118">
        <v>41.3</v>
      </c>
      <c r="H69" s="122">
        <v>14.044887493409425</v>
      </c>
      <c r="I69" s="126">
        <v>9.5347087999999997E-2</v>
      </c>
      <c r="J69" s="2"/>
      <c r="K69" s="2"/>
      <c r="L69">
        <v>1939081.563612303</v>
      </c>
      <c r="M69">
        <v>1950949.1363792771</v>
      </c>
      <c r="N69" s="112">
        <f t="shared" si="8"/>
        <v>-0.90000000000000568</v>
      </c>
      <c r="O69" s="21">
        <f t="shared" si="28"/>
        <v>0.41935483870967738</v>
      </c>
      <c r="P69" s="93">
        <f t="shared" si="9"/>
        <v>-6140.7639801000478</v>
      </c>
      <c r="Q69" s="8">
        <f t="shared" si="21"/>
        <v>-3645.0742743870969</v>
      </c>
      <c r="R69" s="8">
        <f t="shared" si="10"/>
        <v>47197.576625952497</v>
      </c>
      <c r="S69" s="8">
        <f t="shared" si="11"/>
        <v>63.332542550124572</v>
      </c>
      <c r="T69" s="20">
        <f t="shared" si="30"/>
        <v>-3.7686993184950042E-3</v>
      </c>
      <c r="U69" s="20">
        <f t="shared" si="30"/>
        <v>-2.2370488392427211E-3</v>
      </c>
      <c r="V69" s="101">
        <v>1.4421604407088038</v>
      </c>
      <c r="W69" s="1">
        <v>1.2691057977521414</v>
      </c>
      <c r="X69" s="1">
        <f>VLOOKUP($B69,Sheet6!$E$4:$H$15,3,FALSE)</f>
        <v>1.1851582661821245</v>
      </c>
      <c r="Y69" s="1">
        <f>VLOOKUP($B69,Sheet6!$E$4:$H$15,4,FALSE)</f>
        <v>2.2029768560188674</v>
      </c>
      <c r="Z69" s="5">
        <f t="shared" si="12"/>
        <v>-13527.960926434709</v>
      </c>
      <c r="AA69" s="113">
        <f t="shared" si="26"/>
        <v>-7418.8736465922375</v>
      </c>
      <c r="AB69" s="5">
        <f t="shared" si="13"/>
        <v>-7277.7771916890151</v>
      </c>
      <c r="AC69" s="58">
        <f t="shared" si="29"/>
        <v>-4625.9848948618446</v>
      </c>
      <c r="AD69" s="58">
        <f t="shared" si="14"/>
        <v>-19322.635733143099</v>
      </c>
      <c r="AE69" s="70">
        <f t="shared" si="15"/>
        <v>-4.5530986285288212E-3</v>
      </c>
      <c r="AF69" s="70">
        <f t="shared" si="16"/>
        <v>-2.8390516517376356E-3</v>
      </c>
      <c r="AG69" s="70">
        <f t="shared" si="17"/>
        <v>-7.3921502802664569E-3</v>
      </c>
      <c r="AH69" s="19">
        <f t="shared" si="22"/>
        <v>-6687.0973572842249</v>
      </c>
      <c r="AI69" s="19">
        <f t="shared" si="23"/>
        <v>-4782.3405316741473</v>
      </c>
      <c r="AJ69" s="19">
        <f t="shared" si="23"/>
        <v>-17961.047224597103</v>
      </c>
      <c r="AK69" s="72">
        <f t="shared" si="18"/>
        <v>2.0956989247311828</v>
      </c>
      <c r="AL69" s="6">
        <f t="shared" si="27"/>
        <v>-0.13459399332591765</v>
      </c>
    </row>
    <row r="70" spans="1:38" ht="15" customHeight="1" x14ac:dyDescent="0.25">
      <c r="A70" s="4">
        <v>43983</v>
      </c>
      <c r="B70" s="60">
        <f t="shared" ref="B70" si="31">MONTH(A70)</f>
        <v>6</v>
      </c>
      <c r="C70" s="7">
        <v>0</v>
      </c>
      <c r="D70" s="116">
        <v>4.2</v>
      </c>
      <c r="E70" s="124">
        <v>40.200000000000003</v>
      </c>
      <c r="F70" s="116">
        <v>4.2</v>
      </c>
      <c r="G70" s="118">
        <v>40.200000000000003</v>
      </c>
      <c r="H70" s="122">
        <v>14.044887493409425</v>
      </c>
      <c r="I70" s="126">
        <v>9.5173437999999999E-2</v>
      </c>
      <c r="J70" s="2"/>
      <c r="K70" s="2"/>
      <c r="L70">
        <v>2185468.7685639448</v>
      </c>
      <c r="M70">
        <v>2085791.656867322</v>
      </c>
      <c r="N70" s="112">
        <f t="shared" si="8"/>
        <v>-0.69999999999999574</v>
      </c>
      <c r="O70" s="21">
        <f t="shared" si="28"/>
        <v>-7.0000000000000007E-2</v>
      </c>
      <c r="P70" s="93">
        <f t="shared" si="9"/>
        <v>-4776.1497622999595</v>
      </c>
      <c r="Q70" s="8">
        <f t="shared" si="21"/>
        <v>-5878.1425041000002</v>
      </c>
      <c r="R70" s="8">
        <f t="shared" si="10"/>
        <v>47197.576625952497</v>
      </c>
      <c r="S70" s="8">
        <f t="shared" si="11"/>
        <v>62.874047901712402</v>
      </c>
      <c r="T70" s="20">
        <f t="shared" si="30"/>
        <v>-2.4467890683195531E-3</v>
      </c>
      <c r="U70" s="20">
        <f t="shared" si="30"/>
        <v>-3.0113324616794388E-3</v>
      </c>
      <c r="V70" s="101">
        <v>1.3626137261133346</v>
      </c>
      <c r="W70" s="1">
        <v>1.1457801370659948</v>
      </c>
      <c r="X70" s="1">
        <f>VLOOKUP($B70,Sheet6!$E$4:$H$15,3,FALSE)</f>
        <v>1.1770790540896401</v>
      </c>
      <c r="Y70" s="1">
        <f>VLOOKUP($B70,Sheet6!$E$4:$H$15,4,FALSE)</f>
        <v>2.2674598252005316</v>
      </c>
      <c r="Z70" s="5">
        <f t="shared" si="12"/>
        <v>-10829.727705156227</v>
      </c>
      <c r="AA70" s="113">
        <f t="shared" si="26"/>
        <v>-6231.1656736451887</v>
      </c>
      <c r="AB70" s="5">
        <f t="shared" si="13"/>
        <v>-5472.4175292957661</v>
      </c>
      <c r="AC70" s="58">
        <f t="shared" si="29"/>
        <v>-6735.0589240411482</v>
      </c>
      <c r="AD70" s="58">
        <f t="shared" si="14"/>
        <v>-18438.6421269821</v>
      </c>
      <c r="AE70" s="70">
        <f t="shared" si="15"/>
        <v>-3.1921838325733734E-3</v>
      </c>
      <c r="AF70" s="70">
        <f t="shared" si="16"/>
        <v>-3.450324920694347E-3</v>
      </c>
      <c r="AG70" s="70">
        <f t="shared" si="17"/>
        <v>-6.6425087532677209E-3</v>
      </c>
      <c r="AH70" s="19">
        <f t="shared" si="22"/>
        <v>1187.7079729470488</v>
      </c>
      <c r="AI70" s="19">
        <f t="shared" si="23"/>
        <v>-2109.0740291793036</v>
      </c>
      <c r="AJ70" s="19">
        <f t="shared" si="23"/>
        <v>883.99360616099875</v>
      </c>
      <c r="AK70" s="72">
        <f t="shared" si="18"/>
        <v>2.0709677419354842</v>
      </c>
      <c r="AL70" s="6">
        <f t="shared" si="27"/>
        <v>-0.41827956989247311</v>
      </c>
    </row>
    <row r="71" spans="1:38" ht="15" customHeight="1" x14ac:dyDescent="0.25">
      <c r="A71" s="4">
        <v>44013</v>
      </c>
      <c r="B71" s="60">
        <f>MONTH(A71)</f>
        <v>7</v>
      </c>
      <c r="C71" s="7">
        <v>0</v>
      </c>
      <c r="D71" s="116">
        <v>9.67741935483871</v>
      </c>
      <c r="E71" s="124">
        <v>34.799999999999997</v>
      </c>
      <c r="F71" s="116">
        <v>9.67741935483871</v>
      </c>
      <c r="G71" s="118">
        <v>34.799999999999997</v>
      </c>
      <c r="H71" s="122">
        <v>14.044887493409425</v>
      </c>
      <c r="I71" s="126">
        <v>8.7011859999999996E-2</v>
      </c>
      <c r="J71" s="2"/>
      <c r="K71" s="2"/>
      <c r="L71">
        <v>2165602.6626691148</v>
      </c>
      <c r="M71">
        <v>2059060.5107306549</v>
      </c>
      <c r="N71" s="112">
        <f t="shared" si="8"/>
        <v>-0.70000000000000284</v>
      </c>
      <c r="O71" s="21">
        <f t="shared" si="28"/>
        <v>2.129032258064516</v>
      </c>
      <c r="P71" s="93">
        <f t="shared" si="9"/>
        <v>-4776.1497623000178</v>
      </c>
      <c r="Q71" s="8">
        <f t="shared" si="21"/>
        <v>6296.0373830322605</v>
      </c>
      <c r="R71" s="8">
        <f t="shared" si="10"/>
        <v>47197.576625952497</v>
      </c>
      <c r="S71" s="8">
        <f t="shared" si="11"/>
        <v>41.324901031803506</v>
      </c>
      <c r="T71" s="20">
        <f t="shared" si="30"/>
        <v>-2.2645314030595204E-3</v>
      </c>
      <c r="U71" s="20">
        <f t="shared" si="30"/>
        <v>2.9851606583306367E-3</v>
      </c>
      <c r="V71" s="101">
        <v>1.0486367082270924</v>
      </c>
      <c r="W71" s="1">
        <v>1.0486814471193915</v>
      </c>
      <c r="X71" s="1">
        <f>VLOOKUP($B71,Sheet6!$E$4:$H$15,3,FALSE)</f>
        <v>1.0515405277294989</v>
      </c>
      <c r="Y71" s="1">
        <f>VLOOKUP($B71,Sheet6!$E$4:$H$15,4,FALSE)</f>
        <v>1.7540043667698575</v>
      </c>
      <c r="Z71" s="5">
        <f t="shared" si="12"/>
        <v>-8377.3875394210481</v>
      </c>
      <c r="AA71" s="113">
        <f t="shared" si="26"/>
        <v>-6061.4393542674643</v>
      </c>
      <c r="AB71" s="5">
        <f t="shared" si="13"/>
        <v>-5008.6596443877206</v>
      </c>
      <c r="AC71" s="58">
        <f t="shared" si="29"/>
        <v>6602.5375939560572</v>
      </c>
      <c r="AD71" s="58">
        <f t="shared" si="14"/>
        <v>-4467.5614046991277</v>
      </c>
      <c r="AE71" s="70">
        <f t="shared" si="15"/>
        <v>-2.8739299328146284E-3</v>
      </c>
      <c r="AF71" s="70">
        <f t="shared" si="16"/>
        <v>3.1304825990620473E-3</v>
      </c>
      <c r="AG71" s="70">
        <f t="shared" si="17"/>
        <v>2.5655266624741895E-4</v>
      </c>
      <c r="AH71" s="19">
        <f t="shared" si="22"/>
        <v>169.72631937772439</v>
      </c>
      <c r="AI71" s="19">
        <f t="shared" si="23"/>
        <v>13337.596517997205</v>
      </c>
      <c r="AJ71" s="19">
        <f t="shared" si="23"/>
        <v>13971.080722282972</v>
      </c>
      <c r="AK71" s="72">
        <f t="shared" si="18"/>
        <v>5.4774193548387098</v>
      </c>
      <c r="AL71" s="6">
        <f t="shared" si="27"/>
        <v>2.0956989247311828</v>
      </c>
    </row>
    <row r="72" spans="1:38" x14ac:dyDescent="0.25">
      <c r="A72" s="4">
        <v>44044</v>
      </c>
      <c r="D72" s="116">
        <v>8.3548387096774199</v>
      </c>
      <c r="E72" s="124">
        <v>34.299999999999997</v>
      </c>
      <c r="F72" s="116">
        <v>8.3548387096774199</v>
      </c>
      <c r="G72" s="118">
        <v>34.299999999999997</v>
      </c>
      <c r="H72" s="122">
        <v>14.044887493409425</v>
      </c>
      <c r="I72" s="126">
        <v>0.101077558</v>
      </c>
      <c r="J72" s="18"/>
      <c r="L72">
        <v>2066302.470892861</v>
      </c>
      <c r="M72">
        <v>2028658.9050794791</v>
      </c>
      <c r="N72" s="112">
        <f t="shared" si="8"/>
        <v>-0.30000000000000426</v>
      </c>
      <c r="O72" s="21">
        <f t="shared" si="28"/>
        <v>3.4333333333333336</v>
      </c>
      <c r="P72" s="93">
        <f t="shared" si="9"/>
        <v>-2046.921326700045</v>
      </c>
      <c r="Q72" s="8">
        <f t="shared" si="21"/>
        <v>-4418.2718477419367</v>
      </c>
      <c r="R72" s="8">
        <f t="shared" si="10"/>
        <v>47197.576625952497</v>
      </c>
      <c r="S72" s="8">
        <f t="shared" si="11"/>
        <v>78.462793372395367</v>
      </c>
      <c r="T72" s="20">
        <f t="shared" si="30"/>
        <v>-1.0269079536280117E-3</v>
      </c>
      <c r="U72" s="20">
        <f t="shared" si="30"/>
        <v>-2.2165768867392329E-3</v>
      </c>
      <c r="V72" s="101">
        <v>0.88156770605653045</v>
      </c>
      <c r="W72" s="1">
        <v>1.0839129811898423</v>
      </c>
      <c r="AA72" s="113">
        <f t="shared" si="26"/>
        <v>-2345.3217982696856</v>
      </c>
      <c r="AB72" s="5">
        <f t="shared" si="13"/>
        <v>-2218.6845974845128</v>
      </c>
      <c r="AC72" s="58">
        <f t="shared" si="29"/>
        <v>-4789.0222101931149</v>
      </c>
      <c r="AD72" s="58">
        <f t="shared" si="14"/>
        <v>-9353.0286059473146</v>
      </c>
      <c r="AE72" s="70">
        <f t="shared" si="15"/>
        <v>-1.1766107358620636E-3</v>
      </c>
      <c r="AF72" s="70">
        <f t="shared" si="16"/>
        <v>-2.402576461342021E-3</v>
      </c>
      <c r="AG72" s="70">
        <f t="shared" si="17"/>
        <v>-3.5791871972040848E-3</v>
      </c>
      <c r="AH72" s="19">
        <f t="shared" si="22"/>
        <v>3716.1175559977787</v>
      </c>
      <c r="AI72" s="19">
        <f t="shared" ref="AI72:AJ74" si="32">AC72-AC71</f>
        <v>-11391.559804149172</v>
      </c>
      <c r="AJ72" s="19">
        <f t="shared" si="32"/>
        <v>-4885.4672012481869</v>
      </c>
      <c r="AK72" s="72">
        <f t="shared" si="18"/>
        <v>-1.32258064516129</v>
      </c>
      <c r="AL72" s="6">
        <f t="shared" si="27"/>
        <v>2.0709677419354842</v>
      </c>
    </row>
    <row r="73" spans="1:38" x14ac:dyDescent="0.25">
      <c r="A73" s="4">
        <v>44075</v>
      </c>
      <c r="D73" s="122">
        <v>9.67741935483871</v>
      </c>
      <c r="E73" s="124">
        <v>34.200000000000003</v>
      </c>
      <c r="G73" s="118">
        <v>34.200000000000003</v>
      </c>
      <c r="H73" s="122">
        <v>14.044887493409425</v>
      </c>
      <c r="I73" s="126">
        <v>7.7634727000000001E-2</v>
      </c>
      <c r="L73">
        <v>1877496.024675017</v>
      </c>
      <c r="M73">
        <v>1909423.698349969</v>
      </c>
      <c r="N73" s="112">
        <f t="shared" si="8"/>
        <v>1.2000000000000028</v>
      </c>
      <c r="O73" s="21">
        <f t="shared" si="28"/>
        <v>-3.67741935483871</v>
      </c>
      <c r="P73" s="93">
        <f t="shared" si="9"/>
        <v>8187.6853068000055</v>
      </c>
      <c r="Q73" s="8">
        <f t="shared" si="21"/>
        <v>16378.901928900001</v>
      </c>
      <c r="R73" s="8">
        <f t="shared" si="10"/>
        <v>47197.576625952497</v>
      </c>
      <c r="S73" s="8">
        <f t="shared" si="11"/>
        <v>16.566309766842096</v>
      </c>
      <c r="T73" s="20">
        <f t="shared" si="30"/>
        <v>5.0479764618116358E-3</v>
      </c>
      <c r="U73" s="20">
        <f t="shared" si="30"/>
        <v>1.0098130095295805E-2</v>
      </c>
      <c r="V73" s="101">
        <v>0.87635315590168161</v>
      </c>
      <c r="W73" s="1">
        <v>0.92134593479890026</v>
      </c>
      <c r="AA73" s="113">
        <f t="shared" si="26"/>
        <v>8586.2736760932094</v>
      </c>
      <c r="AB73" s="5">
        <f t="shared" si="13"/>
        <v>7543.6905728328711</v>
      </c>
      <c r="AC73" s="58">
        <f t="shared" si="29"/>
        <v>15090.634708661883</v>
      </c>
      <c r="AD73" s="58">
        <f t="shared" si="14"/>
        <v>31220.598957587965</v>
      </c>
      <c r="AE73" s="70">
        <f t="shared" si="15"/>
        <v>5.2937192609972521E-3</v>
      </c>
      <c r="AF73" s="70">
        <f t="shared" si="16"/>
        <v>9.3038711123712217E-3</v>
      </c>
      <c r="AG73" s="70">
        <f t="shared" si="17"/>
        <v>1.4597590373368474E-2</v>
      </c>
      <c r="AH73" s="19">
        <f t="shared" si="22"/>
        <v>10931.595474362895</v>
      </c>
      <c r="AI73" s="19">
        <f t="shared" si="32"/>
        <v>19879.656918854998</v>
      </c>
      <c r="AJ73" s="19">
        <f t="shared" si="32"/>
        <v>40573.627563535279</v>
      </c>
      <c r="AK73" s="72">
        <f t="shared" si="18"/>
        <v>1.32258064516129</v>
      </c>
      <c r="AL73" s="6">
        <f t="shared" si="27"/>
        <v>5.4774193548387098</v>
      </c>
    </row>
    <row r="74" spans="1:38" x14ac:dyDescent="0.25">
      <c r="A74" s="4">
        <v>44105</v>
      </c>
      <c r="D74" s="122">
        <v>8.3548387096774199</v>
      </c>
      <c r="E74" s="124">
        <v>33.200000000000003</v>
      </c>
      <c r="G74" s="118">
        <v>33.200000000000003</v>
      </c>
      <c r="H74" s="122">
        <v>14.044887493409425</v>
      </c>
      <c r="I74" s="126">
        <v>8.9211434000000006E-2</v>
      </c>
      <c r="L74">
        <v>1856674.0961302349</v>
      </c>
      <c r="M74">
        <v>1884979.393082469</v>
      </c>
      <c r="N74" s="112">
        <f t="shared" si="8"/>
        <v>1.1000000000000014</v>
      </c>
      <c r="O74" s="21">
        <f t="shared" si="28"/>
        <v>2.580645161290323</v>
      </c>
      <c r="P74" s="93">
        <f t="shared" si="9"/>
        <v>7505.3781978999905</v>
      </c>
      <c r="Q74" s="8">
        <f t="shared" si="21"/>
        <v>226.43643219677418</v>
      </c>
      <c r="R74" s="8">
        <f t="shared" si="10"/>
        <v>47197.576625952497</v>
      </c>
      <c r="S74" s="8">
        <f t="shared" si="11"/>
        <v>47.132473300736365</v>
      </c>
      <c r="T74" s="20">
        <f t="shared" si="30"/>
        <v>4.499281791398968E-3</v>
      </c>
      <c r="U74" s="20">
        <f t="shared" si="30"/>
        <v>1.3574283526143351E-4</v>
      </c>
      <c r="V74" s="101">
        <v>0.97691325630951342</v>
      </c>
      <c r="W74" s="1">
        <v>0.79579905812582086</v>
      </c>
      <c r="AA74" s="113">
        <f t="shared" si="26"/>
        <v>8135.1768574430243</v>
      </c>
      <c r="AB74" s="5">
        <f t="shared" si="13"/>
        <v>5972.7729007668831</v>
      </c>
      <c r="AC74" s="58">
        <f t="shared" si="29"/>
        <v>180.19789946756418</v>
      </c>
      <c r="AD74" s="58">
        <f t="shared" si="14"/>
        <v>14288.147657677471</v>
      </c>
      <c r="AE74" s="70">
        <f t="shared" si="15"/>
        <v>4.8768299397284288E-3</v>
      </c>
      <c r="AF74" s="70">
        <f t="shared" si="16"/>
        <v>1.0802402044837724E-4</v>
      </c>
      <c r="AG74" s="70">
        <f t="shared" si="17"/>
        <v>4.9848539601768061E-3</v>
      </c>
      <c r="AH74" s="19">
        <f t="shared" si="22"/>
        <v>-451.09681865018501</v>
      </c>
      <c r="AI74" s="19">
        <f t="shared" si="32"/>
        <v>-14910.436809194318</v>
      </c>
      <c r="AJ74" s="19">
        <f t="shared" si="32"/>
        <v>-16932.451299910492</v>
      </c>
      <c r="AK74" s="72">
        <f t="shared" si="18"/>
        <v>-1.32258064516129</v>
      </c>
      <c r="AL74" s="6">
        <f t="shared" si="27"/>
        <v>-1.32258064516129</v>
      </c>
    </row>
    <row r="75" spans="1:38" x14ac:dyDescent="0.25">
      <c r="H75" s="117"/>
      <c r="O75" s="21"/>
      <c r="P75" s="8"/>
      <c r="Q75" s="8"/>
      <c r="R75" s="8">
        <f t="shared" si="10"/>
        <v>-10478991.668920625</v>
      </c>
      <c r="S75" s="8">
        <f t="shared" si="11"/>
        <v>292.11570397450163</v>
      </c>
      <c r="T75" s="20"/>
      <c r="U75" s="20"/>
      <c r="V75" s="101"/>
      <c r="AK75" s="72"/>
      <c r="AL75" s="6"/>
    </row>
    <row r="76" spans="1:38" x14ac:dyDescent="0.25">
      <c r="H76" s="117"/>
      <c r="R76" s="8">
        <f t="shared" si="10"/>
        <v>-10478991.668920625</v>
      </c>
      <c r="S76" s="8">
        <f t="shared" si="11"/>
        <v>340.7411751951019</v>
      </c>
      <c r="AK76" s="72"/>
      <c r="AL76" s="6"/>
    </row>
    <row r="77" spans="1:38" x14ac:dyDescent="0.25">
      <c r="H77" s="117"/>
      <c r="AK77" s="72"/>
      <c r="AL77" s="6"/>
    </row>
    <row r="78" spans="1:38" x14ac:dyDescent="0.25">
      <c r="H78" s="117"/>
      <c r="AK78" s="72"/>
      <c r="AL78" s="6"/>
    </row>
    <row r="79" spans="1:38" x14ac:dyDescent="0.25">
      <c r="H79" s="117"/>
      <c r="AK79" s="72"/>
      <c r="AL79" s="6"/>
    </row>
    <row r="80" spans="1:38" x14ac:dyDescent="0.25">
      <c r="H80" s="117"/>
      <c r="AK80" s="72"/>
      <c r="AL80" s="6"/>
    </row>
    <row r="81" spans="8:38" x14ac:dyDescent="0.25">
      <c r="H81" s="117"/>
      <c r="AK81" s="72"/>
      <c r="AL81" s="6"/>
    </row>
    <row r="82" spans="8:38" x14ac:dyDescent="0.25">
      <c r="H82" s="117"/>
      <c r="AK82" s="72"/>
      <c r="AL82" s="6"/>
    </row>
    <row r="83" spans="8:38" x14ac:dyDescent="0.25">
      <c r="H83" s="117"/>
      <c r="AK83" s="72"/>
      <c r="AL83" s="6"/>
    </row>
    <row r="84" spans="8:38" x14ac:dyDescent="0.25">
      <c r="H84" s="117"/>
      <c r="AK84" s="72"/>
      <c r="AL84" s="6"/>
    </row>
    <row r="85" spans="8:38" x14ac:dyDescent="0.25">
      <c r="H85" s="117"/>
      <c r="AK85" s="72"/>
      <c r="AL85" s="6"/>
    </row>
    <row r="86" spans="8:38" x14ac:dyDescent="0.25">
      <c r="H86" s="117"/>
      <c r="AK86" s="72"/>
      <c r="AL86" s="6"/>
    </row>
    <row r="87" spans="8:38" x14ac:dyDescent="0.25">
      <c r="H87" s="117"/>
    </row>
    <row r="88" spans="8:38" x14ac:dyDescent="0.25">
      <c r="H88" s="117"/>
    </row>
    <row r="89" spans="8:38" x14ac:dyDescent="0.25">
      <c r="H89" s="117"/>
    </row>
    <row r="90" spans="8:38" x14ac:dyDescent="0.25">
      <c r="H90" s="117"/>
    </row>
    <row r="91" spans="8:38" x14ac:dyDescent="0.25">
      <c r="H91" s="117"/>
    </row>
    <row r="92" spans="8:38" x14ac:dyDescent="0.25">
      <c r="H92" s="117"/>
    </row>
    <row r="93" spans="8:38" x14ac:dyDescent="0.25">
      <c r="H93" s="117"/>
    </row>
    <row r="94" spans="8:38" x14ac:dyDescent="0.25">
      <c r="H94" s="117"/>
    </row>
    <row r="95" spans="8:38" x14ac:dyDescent="0.25">
      <c r="H95" s="117"/>
    </row>
    <row r="96" spans="8:38" x14ac:dyDescent="0.25">
      <c r="H96" s="117"/>
    </row>
    <row r="97" spans="8:8" x14ac:dyDescent="0.25">
      <c r="H97" s="117"/>
    </row>
    <row r="98" spans="8:8" x14ac:dyDescent="0.25">
      <c r="H98" s="117"/>
    </row>
    <row r="99" spans="8:8" x14ac:dyDescent="0.25">
      <c r="H99" s="117"/>
    </row>
    <row r="100" spans="8:8" x14ac:dyDescent="0.25">
      <c r="H100" s="117"/>
    </row>
    <row r="101" spans="8:8" x14ac:dyDescent="0.25">
      <c r="H101" s="117"/>
    </row>
    <row r="102" spans="8:8" x14ac:dyDescent="0.25">
      <c r="H102" s="117"/>
    </row>
    <row r="103" spans="8:8" x14ac:dyDescent="0.25">
      <c r="H103" s="117"/>
    </row>
    <row r="104" spans="8:8" x14ac:dyDescent="0.25">
      <c r="H104" s="117"/>
    </row>
    <row r="105" spans="8:8" x14ac:dyDescent="0.25">
      <c r="H105" s="117"/>
    </row>
    <row r="106" spans="8:8" x14ac:dyDescent="0.25">
      <c r="H106" s="117"/>
    </row>
    <row r="107" spans="8:8" x14ac:dyDescent="0.25">
      <c r="H107" s="117"/>
    </row>
    <row r="108" spans="8:8" x14ac:dyDescent="0.25">
      <c r="H108" s="117"/>
    </row>
    <row r="109" spans="8:8" x14ac:dyDescent="0.25">
      <c r="H109" s="117"/>
    </row>
    <row r="110" spans="8:8" x14ac:dyDescent="0.25">
      <c r="H110" s="117"/>
    </row>
    <row r="111" spans="8:8" x14ac:dyDescent="0.25">
      <c r="H111" s="117"/>
    </row>
    <row r="112" spans="8:8" x14ac:dyDescent="0.25">
      <c r="H112" s="117"/>
    </row>
    <row r="113" spans="8:8" x14ac:dyDescent="0.25">
      <c r="H113" s="117"/>
    </row>
    <row r="114" spans="8:8" x14ac:dyDescent="0.25">
      <c r="H114" s="117"/>
    </row>
    <row r="115" spans="8:8" x14ac:dyDescent="0.25">
      <c r="H115" s="117"/>
    </row>
    <row r="116" spans="8:8" x14ac:dyDescent="0.25">
      <c r="H116" s="118"/>
    </row>
    <row r="117" spans="8:8" x14ac:dyDescent="0.25">
      <c r="H117" s="118"/>
    </row>
    <row r="118" spans="8:8" x14ac:dyDescent="0.25">
      <c r="H118" s="118"/>
    </row>
    <row r="119" spans="8:8" x14ac:dyDescent="0.25">
      <c r="H119" s="118"/>
    </row>
    <row r="120" spans="8:8" x14ac:dyDescent="0.25">
      <c r="H120" s="118"/>
    </row>
    <row r="121" spans="8:8" x14ac:dyDescent="0.25">
      <c r="H121" s="118"/>
    </row>
    <row r="122" spans="8:8" x14ac:dyDescent="0.25">
      <c r="H122" s="118"/>
    </row>
    <row r="123" spans="8:8" x14ac:dyDescent="0.25">
      <c r="H123" s="118"/>
    </row>
    <row r="124" spans="8:8" x14ac:dyDescent="0.25">
      <c r="H124" s="118"/>
    </row>
    <row r="125" spans="8:8" x14ac:dyDescent="0.25">
      <c r="H125" s="118"/>
    </row>
  </sheetData>
  <mergeCells count="1">
    <mergeCell ref="N3:U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1EE7-4BD6-4058-9152-98F6E699A23D}">
  <sheetPr>
    <tabColor theme="0"/>
  </sheetPr>
  <dimension ref="A1:AP86"/>
  <sheetViews>
    <sheetView zoomScale="80" zoomScaleNormal="80" workbookViewId="0">
      <pane xSplit="3" ySplit="4" topLeftCell="N5" activePane="bottomRight" state="frozen"/>
      <selection pane="topRight" activeCell="C1" sqref="C1"/>
      <selection pane="bottomLeft" activeCell="A5" sqref="A5"/>
      <selection pane="bottomRight" activeCell="M72" sqref="M72"/>
    </sheetView>
  </sheetViews>
  <sheetFormatPr defaultRowHeight="15" x14ac:dyDescent="0.25"/>
  <cols>
    <col min="1" max="1" width="11.28515625" style="1" bestFit="1" customWidth="1"/>
    <col min="2" max="2" width="11.28515625" style="1" customWidth="1"/>
    <col min="3" max="3" width="14.5703125" style="1" customWidth="1"/>
    <col min="4" max="4" width="9.28515625" style="1" customWidth="1"/>
    <col min="5" max="5" width="18.85546875" style="1" customWidth="1"/>
    <col min="6" max="6" width="9.140625" style="1"/>
    <col min="7" max="7" width="14.85546875" style="1" bestFit="1" customWidth="1"/>
    <col min="8" max="8" width="15.7109375" style="1" customWidth="1"/>
    <col min="9" max="9" width="20.140625" style="1" customWidth="1"/>
    <col min="10" max="10" width="14.28515625" style="1" bestFit="1" customWidth="1"/>
    <col min="11" max="11" width="20.140625" style="1" customWidth="1"/>
    <col min="12" max="12" width="13.7109375" style="1" bestFit="1" customWidth="1"/>
    <col min="13" max="13" width="10.5703125" style="1" bestFit="1" customWidth="1"/>
    <col min="14" max="15" width="10.85546875" style="1" customWidth="1"/>
    <col min="16" max="16" width="12.85546875" style="1" bestFit="1" customWidth="1"/>
    <col min="17" max="19" width="10.85546875" style="1" customWidth="1"/>
    <col min="20" max="21" width="9.140625" style="1"/>
    <col min="22" max="22" width="10" style="1" bestFit="1" customWidth="1"/>
    <col min="23" max="23" width="9.140625" style="1"/>
    <col min="24" max="25" width="0" style="1" hidden="1" customWidth="1"/>
    <col min="26" max="26" width="12.7109375" style="1" hidden="1" customWidth="1"/>
    <col min="27" max="27" width="12.7109375" style="1" bestFit="1" customWidth="1"/>
    <col min="28" max="28" width="12" style="1" hidden="1" customWidth="1"/>
    <col min="29" max="33" width="9.140625" style="1"/>
    <col min="34" max="34" width="10" style="1" bestFit="1" customWidth="1"/>
    <col min="35" max="35" width="9.140625" style="1"/>
    <col min="36" max="36" width="11.5703125" style="1" bestFit="1" customWidth="1"/>
    <col min="37" max="37" width="9.140625" style="1"/>
    <col min="38" max="38" width="16.42578125" style="1" customWidth="1"/>
    <col min="39" max="40" width="9.140625" style="1"/>
    <col min="41" max="41" width="21.42578125" style="1" customWidth="1"/>
    <col min="42" max="42" width="12" style="1" customWidth="1"/>
    <col min="43" max="16384" width="9.140625" style="1"/>
  </cols>
  <sheetData>
    <row r="1" spans="1:42" x14ac:dyDescent="0.25">
      <c r="A1" s="1" t="s">
        <v>13</v>
      </c>
      <c r="E1" s="13">
        <f>E2/SUM($E$2:$H$2)</f>
        <v>0.96441996395123863</v>
      </c>
      <c r="F1" s="13">
        <f>F2/SUM($E$2:$H$2)</f>
        <v>-0.25232130133184466</v>
      </c>
      <c r="G1" s="13">
        <f t="shared" ref="G1" si="0">G2/SUM($E$2:$H$2)</f>
        <v>1.1794185371971475E-5</v>
      </c>
      <c r="H1" s="13">
        <f>H2/SUM($E$2:$H$2)</f>
        <v>0.28788954319523402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42" x14ac:dyDescent="0.25">
      <c r="A2" s="1" t="s">
        <v>12</v>
      </c>
      <c r="E2" s="14">
        <f>E3*STDEV(E5:E63)/STDEV($C$5:$C$63)</f>
        <v>0.18841900166880454</v>
      </c>
      <c r="F2" s="14">
        <f t="shared" ref="F2:H2" si="1">F3*STDEV(F5:F63)/STDEV($C$5:$C$63)</f>
        <v>-4.9296084147759836E-2</v>
      </c>
      <c r="G2" s="14">
        <f t="shared" si="1"/>
        <v>2.3042333385334617E-6</v>
      </c>
      <c r="H2" s="14">
        <f t="shared" si="1"/>
        <v>5.624506164046679E-2</v>
      </c>
      <c r="I2" s="107" t="s">
        <v>87</v>
      </c>
      <c r="J2" s="108" t="s">
        <v>88</v>
      </c>
      <c r="K2" s="109" t="s">
        <v>89</v>
      </c>
      <c r="L2" s="110" t="s">
        <v>86</v>
      </c>
      <c r="M2" s="6">
        <f>AVERAGE(F5:F63)</f>
        <v>1.7252542372881352</v>
      </c>
      <c r="N2" s="20" t="e">
        <f>1/L2*E3/AVERAGE(C5:C63)</f>
        <v>#VALUE!</v>
      </c>
      <c r="O2" s="20">
        <f>F3/AVERAGE(C5:C63)</f>
        <v>-3.4003890303373968E-3</v>
      </c>
      <c r="P2" s="1">
        <v>5.85850231595339E-2</v>
      </c>
    </row>
    <row r="3" spans="1:42" ht="30" customHeight="1" x14ac:dyDescent="0.25">
      <c r="A3" s="1" t="s">
        <v>16</v>
      </c>
      <c r="C3" s="17">
        <v>-7699729.2999999998</v>
      </c>
      <c r="D3" s="17"/>
      <c r="E3" s="92">
        <v>12972.26938</v>
      </c>
      <c r="F3" s="17">
        <v>-6355.9846729999999</v>
      </c>
      <c r="G3" s="17">
        <v>0.2</v>
      </c>
      <c r="H3" s="17">
        <v>166866.20000000001</v>
      </c>
      <c r="I3" s="102">
        <v>55270.069589999999</v>
      </c>
      <c r="J3" s="102">
        <v>-3589.3901999999998</v>
      </c>
      <c r="K3" s="102">
        <v>728938.91</v>
      </c>
      <c r="L3" s="102">
        <v>-2000.3899999999001</v>
      </c>
      <c r="N3" s="133" t="s">
        <v>17</v>
      </c>
      <c r="O3" s="133"/>
      <c r="P3" s="133"/>
      <c r="Q3" s="133"/>
      <c r="R3" s="133"/>
      <c r="S3" s="133"/>
      <c r="T3" s="133"/>
      <c r="U3" s="133"/>
    </row>
    <row r="4" spans="1:42" s="2" customFormat="1" ht="75" x14ac:dyDescent="0.25">
      <c r="A4" s="2" t="s">
        <v>0</v>
      </c>
      <c r="B4" s="2" t="s">
        <v>43</v>
      </c>
      <c r="C4" s="2" t="s">
        <v>1</v>
      </c>
      <c r="E4" s="2" t="s">
        <v>82</v>
      </c>
      <c r="F4" t="s">
        <v>97</v>
      </c>
      <c r="G4" s="2" t="s">
        <v>84</v>
      </c>
      <c r="H4" s="2" t="s">
        <v>85</v>
      </c>
      <c r="I4" s="2" t="s">
        <v>86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26</v>
      </c>
      <c r="O4" s="2" t="s">
        <v>27</v>
      </c>
      <c r="P4" s="65" t="s">
        <v>18</v>
      </c>
      <c r="Q4" s="11" t="s">
        <v>19</v>
      </c>
      <c r="R4" s="11" t="s">
        <v>98</v>
      </c>
      <c r="S4" s="11"/>
      <c r="T4" s="63" t="s">
        <v>20</v>
      </c>
      <c r="U4" s="2" t="s">
        <v>21</v>
      </c>
      <c r="V4" s="59" t="s">
        <v>42</v>
      </c>
      <c r="W4" s="2" t="s">
        <v>49</v>
      </c>
      <c r="X4" s="2" t="s">
        <v>50</v>
      </c>
      <c r="Y4" s="2" t="s">
        <v>51</v>
      </c>
      <c r="Z4" s="64" t="s">
        <v>52</v>
      </c>
      <c r="AA4" s="71" t="s">
        <v>53</v>
      </c>
      <c r="AB4" s="71" t="s">
        <v>62</v>
      </c>
      <c r="AC4" s="71" t="s">
        <v>70</v>
      </c>
      <c r="AD4" s="71" t="s">
        <v>74</v>
      </c>
      <c r="AE4" s="71" t="s">
        <v>71</v>
      </c>
      <c r="AF4" s="71" t="s">
        <v>77</v>
      </c>
      <c r="AG4" s="71" t="s">
        <v>75</v>
      </c>
      <c r="AH4" s="71" t="s">
        <v>72</v>
      </c>
      <c r="AI4" s="71" t="s">
        <v>73</v>
      </c>
      <c r="AJ4" s="71" t="s">
        <v>76</v>
      </c>
      <c r="AK4" s="2" t="s">
        <v>79</v>
      </c>
      <c r="AL4" s="2" t="s">
        <v>80</v>
      </c>
    </row>
    <row r="5" spans="1:42" ht="15" customHeight="1" x14ac:dyDescent="0.25">
      <c r="A5" s="4">
        <v>42005</v>
      </c>
      <c r="B5" s="60">
        <f>MONTH(A5)</f>
        <v>1</v>
      </c>
      <c r="C5">
        <v>1322188.8</v>
      </c>
      <c r="D5">
        <v>0.03</v>
      </c>
      <c r="E5">
        <v>0</v>
      </c>
      <c r="F5">
        <v>0</v>
      </c>
      <c r="G5">
        <v>21</v>
      </c>
      <c r="H5" s="6">
        <v>13.606550498694585</v>
      </c>
      <c r="I5" s="6">
        <v>0.06</v>
      </c>
      <c r="J5" s="1" t="s">
        <v>11</v>
      </c>
      <c r="K5" s="1" t="s">
        <v>11</v>
      </c>
      <c r="L5" s="5">
        <v>1112</v>
      </c>
      <c r="M5" s="7">
        <v>170837</v>
      </c>
      <c r="N5" s="111"/>
      <c r="O5" s="7"/>
      <c r="P5" s="8"/>
      <c r="X5" s="1">
        <f>VLOOKUP($B5,Sheet6!$E$4:$H$15,3,FALSE)</f>
        <v>0.68238268288829185</v>
      </c>
      <c r="Y5" s="1">
        <f>VLOOKUP($B5,Sheet6!$E$4:$H$15,4,FALSE)</f>
        <v>9.7920193453824286E-2</v>
      </c>
    </row>
    <row r="6" spans="1:42" ht="15" customHeight="1" x14ac:dyDescent="0.25">
      <c r="A6" s="4">
        <v>42036</v>
      </c>
      <c r="B6" s="60">
        <f t="shared" ref="B6:B69" si="2">MONTH(A6)</f>
        <v>2</v>
      </c>
      <c r="C6">
        <v>1376375.17</v>
      </c>
      <c r="D6">
        <v>0</v>
      </c>
      <c r="E6" s="94">
        <v>27</v>
      </c>
      <c r="F6">
        <v>0.03</v>
      </c>
      <c r="G6">
        <v>27.2</v>
      </c>
      <c r="H6" s="6">
        <v>13.606550498694585</v>
      </c>
      <c r="I6" s="6">
        <v>0.05</v>
      </c>
      <c r="J6" s="1" t="s">
        <v>11</v>
      </c>
      <c r="K6" s="1" t="s">
        <v>11</v>
      </c>
      <c r="L6" s="5">
        <v>515322</v>
      </c>
      <c r="M6" s="7">
        <v>249233.19</v>
      </c>
      <c r="N6" s="111"/>
      <c r="O6" s="7"/>
      <c r="P6" s="9"/>
      <c r="X6" s="1">
        <f>VLOOKUP($B6,Sheet6!$E$4:$H$15,3,FALSE)</f>
        <v>0.85888239321641102</v>
      </c>
      <c r="Y6" s="1">
        <f>VLOOKUP($B6,Sheet6!$E$4:$H$15,4,FALSE)</f>
        <v>0.16787673792834962</v>
      </c>
    </row>
    <row r="7" spans="1:42" ht="15" customHeight="1" x14ac:dyDescent="0.25">
      <c r="A7" s="4">
        <v>42064</v>
      </c>
      <c r="B7" s="60">
        <f t="shared" si="2"/>
        <v>3</v>
      </c>
      <c r="C7">
        <v>1860652.42</v>
      </c>
      <c r="D7">
        <v>0.84</v>
      </c>
      <c r="E7" s="94">
        <v>32.6</v>
      </c>
      <c r="F7">
        <v>0</v>
      </c>
      <c r="G7">
        <v>31.4</v>
      </c>
      <c r="H7" s="6">
        <v>13.606550498694585</v>
      </c>
      <c r="I7" s="6">
        <v>0.03</v>
      </c>
      <c r="J7" s="1" t="s">
        <v>11</v>
      </c>
      <c r="K7" s="1" t="s">
        <v>11</v>
      </c>
      <c r="L7" s="5">
        <v>1130204</v>
      </c>
      <c r="M7" s="7">
        <v>977590.04</v>
      </c>
      <c r="N7" s="111"/>
      <c r="O7" s="7"/>
      <c r="P7" s="9"/>
      <c r="X7" s="1">
        <f>VLOOKUP($B7,Sheet6!$E$4:$H$15,3,FALSE)</f>
        <v>1.0186022015062937</v>
      </c>
      <c r="Y7" s="1">
        <f>VLOOKUP($B7,Sheet6!$E$4:$H$15,4,FALSE)</f>
        <v>0.73573420752714014</v>
      </c>
    </row>
    <row r="8" spans="1:42" ht="15" customHeight="1" x14ac:dyDescent="0.25">
      <c r="A8" s="4">
        <v>42095</v>
      </c>
      <c r="B8" s="60">
        <f t="shared" si="2"/>
        <v>4</v>
      </c>
      <c r="C8">
        <v>2109064.9</v>
      </c>
      <c r="D8">
        <v>0.77</v>
      </c>
      <c r="E8" s="94">
        <v>35.700000000000003</v>
      </c>
      <c r="F8">
        <v>0.84</v>
      </c>
      <c r="G8">
        <v>34.799999999999997</v>
      </c>
      <c r="H8" s="6">
        <v>13.703981430998978</v>
      </c>
      <c r="I8" s="6">
        <v>0.03</v>
      </c>
      <c r="J8" s="1" t="s">
        <v>11</v>
      </c>
      <c r="K8" s="1" t="s">
        <v>11</v>
      </c>
      <c r="L8" s="5">
        <v>1633390</v>
      </c>
      <c r="M8" s="7">
        <v>1588218.99</v>
      </c>
      <c r="N8" s="111"/>
      <c r="O8" s="7"/>
      <c r="P8" s="9"/>
      <c r="X8" s="1">
        <f>VLOOKUP($B8,Sheet6!$E$4:$H$15,3,FALSE)</f>
        <v>1.152219939958919</v>
      </c>
      <c r="Y8" s="1">
        <f>VLOOKUP($B8,Sheet6!$E$4:$H$15,4,FALSE)</f>
        <v>1.5132048869518739</v>
      </c>
    </row>
    <row r="9" spans="1:42" ht="15" customHeight="1" x14ac:dyDescent="0.25">
      <c r="A9" s="4">
        <v>42125</v>
      </c>
      <c r="B9" s="60">
        <f t="shared" si="2"/>
        <v>5</v>
      </c>
      <c r="C9">
        <v>2899338.91</v>
      </c>
      <c r="D9">
        <v>0.23</v>
      </c>
      <c r="E9" s="94">
        <v>40.4</v>
      </c>
      <c r="F9">
        <v>0.77</v>
      </c>
      <c r="G9">
        <v>39.1</v>
      </c>
      <c r="H9" s="6">
        <v>13.703981430998978</v>
      </c>
      <c r="I9" s="6">
        <v>0.05</v>
      </c>
      <c r="J9" s="1" t="s">
        <v>11</v>
      </c>
      <c r="K9" s="1" t="s">
        <v>11</v>
      </c>
      <c r="L9" s="5">
        <v>2193212</v>
      </c>
      <c r="M9" s="7">
        <v>2340052.94</v>
      </c>
      <c r="N9" s="111"/>
      <c r="O9" s="7"/>
      <c r="P9" s="9"/>
      <c r="X9" s="1">
        <f>VLOOKUP($B9,Sheet6!$E$4:$H$15,3,FALSE)</f>
        <v>1.1851582661821245</v>
      </c>
      <c r="Y9" s="1">
        <f>VLOOKUP($B9,Sheet6!$E$4:$H$15,4,FALSE)</f>
        <v>2.2029768560188674</v>
      </c>
      <c r="AN9" s="1">
        <v>1</v>
      </c>
      <c r="AO9" s="91">
        <f t="shared" ref="AO9:AO20" si="3">AVERAGE(C5,C17,C29,C41,C53)</f>
        <v>1304757.148</v>
      </c>
      <c r="AP9" s="79">
        <f>AO9/AVERAGE($AO$9:$AO$20)</f>
        <v>0.69903743703562948</v>
      </c>
    </row>
    <row r="10" spans="1:42" ht="15" customHeight="1" x14ac:dyDescent="0.25">
      <c r="A10" s="4">
        <v>42156</v>
      </c>
      <c r="B10" s="60">
        <f t="shared" si="2"/>
        <v>6</v>
      </c>
      <c r="C10">
        <v>2458966.0299999998</v>
      </c>
      <c r="D10">
        <v>0.14000000000000001</v>
      </c>
      <c r="E10" s="94">
        <v>44.1</v>
      </c>
      <c r="F10">
        <v>0.23</v>
      </c>
      <c r="G10">
        <v>38</v>
      </c>
      <c r="H10" s="6">
        <v>13.703981430998978</v>
      </c>
      <c r="I10" s="6">
        <v>0.05</v>
      </c>
      <c r="J10" s="1" t="s">
        <v>11</v>
      </c>
      <c r="K10" s="1" t="s">
        <v>11</v>
      </c>
      <c r="L10" s="5">
        <v>2187323</v>
      </c>
      <c r="M10" s="7">
        <v>2536824.19</v>
      </c>
      <c r="N10" s="111"/>
      <c r="O10" s="7"/>
      <c r="P10" s="9"/>
      <c r="X10" s="1">
        <f>VLOOKUP($B10,Sheet6!$E$4:$H$15,3,FALSE)</f>
        <v>1.1770790540896401</v>
      </c>
      <c r="Y10" s="1">
        <f>VLOOKUP($B10,Sheet6!$E$4:$H$15,4,FALSE)</f>
        <v>2.2674598252005316</v>
      </c>
      <c r="AN10" s="1">
        <v>2</v>
      </c>
      <c r="AO10" s="91">
        <f t="shared" si="3"/>
        <v>1296018.7820000001</v>
      </c>
      <c r="AP10" s="79">
        <f t="shared" ref="AP10:AP20" si="4">AO10/AVERAGE($AO$9:$AO$20)</f>
        <v>0.69435576506174324</v>
      </c>
    </row>
    <row r="11" spans="1:42" ht="15" customHeight="1" x14ac:dyDescent="0.25">
      <c r="A11" s="4">
        <v>42186</v>
      </c>
      <c r="B11" s="60">
        <f t="shared" si="2"/>
        <v>7</v>
      </c>
      <c r="C11">
        <v>1860306.75</v>
      </c>
      <c r="D11">
        <v>10.26</v>
      </c>
      <c r="E11" s="94">
        <v>38.4</v>
      </c>
      <c r="F11">
        <v>0.14000000000000001</v>
      </c>
      <c r="G11">
        <v>34</v>
      </c>
      <c r="H11" s="6">
        <v>13.703981430998978</v>
      </c>
      <c r="I11" s="6">
        <v>0.04</v>
      </c>
      <c r="J11" s="1" t="s">
        <v>11</v>
      </c>
      <c r="K11" s="1" t="s">
        <v>11</v>
      </c>
      <c r="L11" s="5">
        <v>1601370</v>
      </c>
      <c r="M11" s="7">
        <v>1806110.51</v>
      </c>
      <c r="N11" s="111"/>
      <c r="O11" s="7"/>
      <c r="P11" s="9"/>
      <c r="X11" s="1">
        <f>VLOOKUP($B11,Sheet6!$E$4:$H$15,3,FALSE)</f>
        <v>1.0515405277294989</v>
      </c>
      <c r="Y11" s="1">
        <f>VLOOKUP($B11,Sheet6!$E$4:$H$15,4,FALSE)</f>
        <v>1.7540043667698575</v>
      </c>
      <c r="AN11" s="1">
        <v>3</v>
      </c>
      <c r="AO11" s="91">
        <f t="shared" si="3"/>
        <v>1783879.4719999998</v>
      </c>
      <c r="AP11" s="79">
        <f t="shared" si="4"/>
        <v>0.95573228780452846</v>
      </c>
    </row>
    <row r="12" spans="1:42" ht="15" customHeight="1" x14ac:dyDescent="0.25">
      <c r="A12" s="4">
        <v>42217</v>
      </c>
      <c r="B12" s="60">
        <f t="shared" si="2"/>
        <v>8</v>
      </c>
      <c r="C12">
        <v>1664742.77</v>
      </c>
      <c r="D12">
        <v>0.61</v>
      </c>
      <c r="E12" s="94">
        <v>34.9</v>
      </c>
      <c r="F12">
        <v>10.26</v>
      </c>
      <c r="G12">
        <v>33.799999999999997</v>
      </c>
      <c r="H12" s="6">
        <v>13.703981430998978</v>
      </c>
      <c r="I12" s="6">
        <v>0.06</v>
      </c>
      <c r="J12" s="1" t="s">
        <v>11</v>
      </c>
      <c r="K12" s="1" t="s">
        <v>11</v>
      </c>
      <c r="L12" s="5">
        <v>1436210</v>
      </c>
      <c r="M12" s="7">
        <v>1443547.32</v>
      </c>
      <c r="N12" s="111"/>
      <c r="O12" s="7"/>
      <c r="P12" s="9"/>
      <c r="X12" s="1">
        <f>VLOOKUP($B12,Sheet6!$E$4:$H$15,3,FALSE)</f>
        <v>1.049676094169695</v>
      </c>
      <c r="Y12" s="1">
        <f>VLOOKUP($B12,Sheet6!$E$4:$H$15,4,FALSE)</f>
        <v>1.3311776044939942</v>
      </c>
      <c r="AN12" s="1">
        <v>4</v>
      </c>
      <c r="AO12" s="91">
        <f t="shared" si="3"/>
        <v>2150328.1159999999</v>
      </c>
      <c r="AP12" s="79">
        <f t="shared" si="4"/>
        <v>1.1520610232321131</v>
      </c>
    </row>
    <row r="13" spans="1:42" ht="15" customHeight="1" x14ac:dyDescent="0.25">
      <c r="A13" s="4">
        <v>42248</v>
      </c>
      <c r="B13" s="60">
        <f t="shared" si="2"/>
        <v>9</v>
      </c>
      <c r="C13">
        <v>1727148.12</v>
      </c>
      <c r="D13">
        <v>2.6</v>
      </c>
      <c r="E13" s="94">
        <v>34.1</v>
      </c>
      <c r="F13">
        <v>0.61</v>
      </c>
      <c r="G13">
        <v>35.299999999999997</v>
      </c>
      <c r="H13" s="6">
        <v>13.703981430998978</v>
      </c>
      <c r="I13" s="6">
        <v>0.05</v>
      </c>
      <c r="J13" s="1" t="s">
        <v>11</v>
      </c>
      <c r="K13" s="1" t="s">
        <v>11</v>
      </c>
      <c r="L13" s="5">
        <v>1535505</v>
      </c>
      <c r="M13" s="7">
        <v>1237201.9099999999</v>
      </c>
      <c r="N13" s="111"/>
      <c r="O13" s="7"/>
      <c r="P13" s="9"/>
      <c r="X13" s="1">
        <f>VLOOKUP($B13,Sheet6!$E$4:$H$15,3,FALSE)</f>
        <v>1.0471901827566226</v>
      </c>
      <c r="Y13" s="1">
        <f>VLOOKUP($B13,Sheet6!$E$4:$H$15,4,FALSE)</f>
        <v>1.1094659414335433</v>
      </c>
      <c r="AN13" s="1">
        <v>5</v>
      </c>
      <c r="AO13" s="91">
        <f t="shared" si="3"/>
        <v>2691800.2439999999</v>
      </c>
      <c r="AP13" s="79">
        <f t="shared" si="4"/>
        <v>1.4421604407088038</v>
      </c>
    </row>
    <row r="14" spans="1:42" ht="15" customHeight="1" x14ac:dyDescent="0.25">
      <c r="A14" s="4">
        <v>42278</v>
      </c>
      <c r="B14" s="60">
        <f t="shared" si="2"/>
        <v>10</v>
      </c>
      <c r="C14">
        <v>1967520.3</v>
      </c>
      <c r="D14">
        <v>0</v>
      </c>
      <c r="E14" s="94">
        <v>35.5</v>
      </c>
      <c r="F14">
        <v>2.6</v>
      </c>
      <c r="G14">
        <v>33.9</v>
      </c>
      <c r="H14" s="6">
        <v>13.703981430998978</v>
      </c>
      <c r="I14" s="6">
        <v>0.06</v>
      </c>
      <c r="J14" s="1" t="s">
        <v>11</v>
      </c>
      <c r="K14" s="1" t="s">
        <v>11</v>
      </c>
      <c r="L14" s="5">
        <v>1379400</v>
      </c>
      <c r="M14" s="7">
        <v>1082277.67</v>
      </c>
      <c r="N14" s="111"/>
      <c r="O14" s="7"/>
      <c r="P14" s="9"/>
      <c r="X14" s="1">
        <f>VLOOKUP($B14,Sheet6!$E$4:$H$15,3,FALSE)</f>
        <v>1.0341391478379942</v>
      </c>
      <c r="Y14" s="1">
        <f>VLOOKUP($B14,Sheet6!$E$4:$H$15,4,FALSE)</f>
        <v>0.96754467750437401</v>
      </c>
      <c r="AN14" s="1">
        <v>6</v>
      </c>
      <c r="AO14" s="91">
        <f t="shared" si="3"/>
        <v>2543325.8720000004</v>
      </c>
      <c r="AP14" s="79">
        <f t="shared" si="4"/>
        <v>1.3626137261133346</v>
      </c>
    </row>
    <row r="15" spans="1:42" ht="15" customHeight="1" x14ac:dyDescent="0.25">
      <c r="A15" s="4">
        <v>42309</v>
      </c>
      <c r="B15" s="60">
        <f t="shared" si="2"/>
        <v>11</v>
      </c>
      <c r="C15">
        <v>2097722.42</v>
      </c>
      <c r="D15">
        <v>0</v>
      </c>
      <c r="E15" s="94">
        <v>37.700000000000003</v>
      </c>
      <c r="F15">
        <v>0</v>
      </c>
      <c r="G15">
        <v>30.6</v>
      </c>
      <c r="H15" s="6">
        <v>13.703981430998978</v>
      </c>
      <c r="I15" s="6">
        <v>0.04</v>
      </c>
      <c r="J15" s="1" t="s">
        <v>11</v>
      </c>
      <c r="K15" s="1" t="s">
        <v>11</v>
      </c>
      <c r="L15" s="5">
        <v>960355</v>
      </c>
      <c r="M15" s="7">
        <v>635010.17000000004</v>
      </c>
      <c r="N15" s="111"/>
      <c r="O15" s="7"/>
      <c r="P15" s="9"/>
      <c r="X15" s="1">
        <f>VLOOKUP($B15,Sheet6!$E$4:$H$15,3,FALSE)</f>
        <v>0.94464633696739853</v>
      </c>
      <c r="Y15" s="1">
        <f>VLOOKUP($B15,Sheet6!$E$4:$H$15,4,FALSE)</f>
        <v>0.49928337763309399</v>
      </c>
      <c r="AN15" s="1">
        <v>7</v>
      </c>
      <c r="AO15" s="91">
        <f t="shared" si="3"/>
        <v>1957286.0739999998</v>
      </c>
      <c r="AP15" s="79">
        <f t="shared" si="4"/>
        <v>1.0486367082270924</v>
      </c>
    </row>
    <row r="16" spans="1:42" ht="15" customHeight="1" x14ac:dyDescent="0.25">
      <c r="A16" s="4">
        <v>42339</v>
      </c>
      <c r="B16" s="60">
        <f t="shared" si="2"/>
        <v>12</v>
      </c>
      <c r="C16">
        <v>1597600.95</v>
      </c>
      <c r="D16">
        <v>0</v>
      </c>
      <c r="E16" s="94">
        <v>34.299999999999997</v>
      </c>
      <c r="F16">
        <v>0</v>
      </c>
      <c r="G16">
        <v>24.4</v>
      </c>
      <c r="H16" s="6">
        <v>13.703981430998978</v>
      </c>
      <c r="I16" s="6">
        <v>4.5942355635178997E-2</v>
      </c>
      <c r="J16" s="1">
        <v>1</v>
      </c>
      <c r="K16" s="1" t="s">
        <v>11</v>
      </c>
      <c r="L16" s="5">
        <v>339696</v>
      </c>
      <c r="M16" s="7">
        <v>313272.68</v>
      </c>
      <c r="N16" s="111"/>
      <c r="O16" s="7"/>
      <c r="P16" s="9"/>
      <c r="X16" s="1">
        <f>VLOOKUP($B16,Sheet6!$E$4:$H$15,3,FALSE)</f>
        <v>0.7481039658713855</v>
      </c>
      <c r="Y16" s="1">
        <f>VLOOKUP($B16,Sheet6!$E$4:$H$15,4,FALSE)</f>
        <v>0.16876818322222856</v>
      </c>
      <c r="AN16" s="1">
        <v>8</v>
      </c>
      <c r="AO16" s="91">
        <f t="shared" si="3"/>
        <v>1645450.88</v>
      </c>
      <c r="AP16" s="79">
        <f t="shared" si="4"/>
        <v>0.88156770605653045</v>
      </c>
    </row>
    <row r="17" spans="1:42" ht="15" customHeight="1" x14ac:dyDescent="0.25">
      <c r="A17" s="4">
        <v>42370</v>
      </c>
      <c r="B17" s="60">
        <f t="shared" si="2"/>
        <v>1</v>
      </c>
      <c r="C17">
        <v>1329689.5900000001</v>
      </c>
      <c r="D17">
        <v>3.23</v>
      </c>
      <c r="E17" s="94">
        <v>30.2</v>
      </c>
      <c r="F17">
        <v>0</v>
      </c>
      <c r="G17">
        <v>23.4</v>
      </c>
      <c r="H17" s="6">
        <v>13.703981430998978</v>
      </c>
      <c r="I17" s="6">
        <v>4.8252941076605098E-2</v>
      </c>
      <c r="J17" s="1" t="s">
        <v>11</v>
      </c>
      <c r="K17" s="1" t="s">
        <v>11</v>
      </c>
      <c r="L17" s="5">
        <v>278863</v>
      </c>
      <c r="M17" s="7">
        <v>204980</v>
      </c>
      <c r="N17" s="112">
        <f>E17-E5</f>
        <v>30.2</v>
      </c>
      <c r="O17" s="21">
        <f>F17-F5</f>
        <v>0</v>
      </c>
      <c r="P17" s="93">
        <f>I$3*E17-I$3*E5</f>
        <v>1669156.1016179998</v>
      </c>
      <c r="Q17" s="8">
        <f>J$3*F17-J$3*F5</f>
        <v>0</v>
      </c>
      <c r="R17" s="8"/>
      <c r="S17" s="8"/>
      <c r="T17" s="20">
        <f t="shared" ref="T17:T48" si="5">P17/$C5</f>
        <v>1.2624188781647521</v>
      </c>
      <c r="U17" s="20">
        <f t="shared" ref="U17:U48" si="6">Q17/$C5</f>
        <v>0</v>
      </c>
      <c r="V17" s="101">
        <v>0.69903743703562948</v>
      </c>
      <c r="W17" s="1">
        <v>0.69903743703562948</v>
      </c>
      <c r="X17" s="1">
        <f>VLOOKUP($B17,Sheet6!$E$4:$H$15,3,FALSE)</f>
        <v>0.68238268288829185</v>
      </c>
      <c r="Y17" s="1">
        <f>VLOOKUP($B17,Sheet6!$E$4:$H$15,4,FALSE)</f>
        <v>9.7920193453824286E-2</v>
      </c>
      <c r="Z17" s="5">
        <f>P17*Y17</f>
        <v>163444.08837506574</v>
      </c>
      <c r="AA17" s="113">
        <f>W17*P17</f>
        <v>1166802.6032874293</v>
      </c>
      <c r="AB17" s="5">
        <f>P17*MIN(W17:X17)</f>
        <v>1139003.2187814531</v>
      </c>
      <c r="AC17" s="58">
        <f>W17*Q17</f>
        <v>0</v>
      </c>
      <c r="AD17" s="58">
        <f>SUM(AA17:AC17)</f>
        <v>2305805.8220688822</v>
      </c>
      <c r="AE17" s="70">
        <f>AA17/$C5</f>
        <v>0.8824780570576829</v>
      </c>
      <c r="AF17" s="70">
        <f>AC17/$C5</f>
        <v>0</v>
      </c>
      <c r="AG17" s="70">
        <f>SUM(AE17:AF17)</f>
        <v>0.8824780570576829</v>
      </c>
      <c r="AN17" s="1">
        <v>9</v>
      </c>
      <c r="AO17" s="91">
        <f t="shared" si="3"/>
        <v>1635717.8940000001</v>
      </c>
      <c r="AP17" s="79">
        <f t="shared" si="4"/>
        <v>0.87635315590168161</v>
      </c>
    </row>
    <row r="18" spans="1:42" ht="15" customHeight="1" x14ac:dyDescent="0.25">
      <c r="A18" s="4">
        <v>42401</v>
      </c>
      <c r="B18" s="60">
        <f t="shared" si="2"/>
        <v>2</v>
      </c>
      <c r="C18">
        <v>1301819.44</v>
      </c>
      <c r="D18">
        <v>0</v>
      </c>
      <c r="E18" s="94">
        <v>30.1</v>
      </c>
      <c r="F18">
        <v>3.23</v>
      </c>
      <c r="G18">
        <v>29.1</v>
      </c>
      <c r="H18" s="6">
        <v>13.703981430998978</v>
      </c>
      <c r="I18" s="6">
        <v>4.8252941076605098E-2</v>
      </c>
      <c r="J18" s="1" t="s">
        <v>11</v>
      </c>
      <c r="K18" s="1" t="s">
        <v>11</v>
      </c>
      <c r="L18" s="5">
        <v>687089</v>
      </c>
      <c r="M18" s="7">
        <v>290064</v>
      </c>
      <c r="N18" s="112">
        <f t="shared" ref="N18:N74" si="7">E18-E6</f>
        <v>3.1000000000000014</v>
      </c>
      <c r="O18" s="21">
        <f t="shared" ref="O18:O74" si="8">F18-F6</f>
        <v>3.2</v>
      </c>
      <c r="P18" s="93">
        <f t="shared" ref="P18:P74" si="9">I$3*E18-I$3*E6</f>
        <v>171337.21572900028</v>
      </c>
      <c r="Q18" s="8">
        <f t="shared" ref="Q18:Q74" si="10">J$3*F18-J$3*F6</f>
        <v>-11486.048639999999</v>
      </c>
      <c r="R18" s="8"/>
      <c r="S18" s="8"/>
      <c r="T18" s="20">
        <f t="shared" si="5"/>
        <v>0.12448438439135769</v>
      </c>
      <c r="U18" s="20">
        <f t="shared" si="6"/>
        <v>-8.3451437444922814E-3</v>
      </c>
      <c r="V18" s="101">
        <v>0.69435576506174324</v>
      </c>
      <c r="W18" s="1">
        <v>0.69435576506174324</v>
      </c>
      <c r="X18" s="1">
        <f>VLOOKUP($B18,Sheet6!$E$4:$H$15,3,FALSE)</f>
        <v>0.85888239321641102</v>
      </c>
      <c r="Y18" s="1">
        <f>VLOOKUP($B18,Sheet6!$E$4:$H$15,4,FALSE)</f>
        <v>0.16787673792834962</v>
      </c>
      <c r="Z18" s="5">
        <f t="shared" ref="Z18:Z71" si="11">P18*Y18</f>
        <v>28763.532862310483</v>
      </c>
      <c r="AA18" s="113">
        <f>W18*P18</f>
        <v>118968.98351105893</v>
      </c>
      <c r="AB18" s="5">
        <f t="shared" ref="AB18:AB74" si="12">P18*MIN(W18:X18)</f>
        <v>118968.98351105893</v>
      </c>
      <c r="AC18" s="58">
        <f t="shared" ref="AC18:AC74" si="13">W18*Q18</f>
        <v>-7975.4040909635951</v>
      </c>
      <c r="AD18" s="58">
        <f t="shared" ref="AD18:AD74" si="14">SUM(AA18:AC18)</f>
        <v>229962.56293115427</v>
      </c>
      <c r="AE18" s="70">
        <f t="shared" ref="AE18:AE74" si="15">AA18/$C6</f>
        <v>8.6436449962301293E-2</v>
      </c>
      <c r="AF18" s="70">
        <f t="shared" ref="AF18:AF74" si="16">AC18/$C6</f>
        <v>-5.7944986692571587E-3</v>
      </c>
      <c r="AG18" s="70">
        <f t="shared" ref="AG18:AG74" si="17">SUM(AE18:AF18)</f>
        <v>8.0641951293044134E-2</v>
      </c>
      <c r="AH18" s="19">
        <f>AA18-AA17</f>
        <v>-1047833.6197763704</v>
      </c>
      <c r="AI18" s="19">
        <f>AC18-AC17</f>
        <v>-7975.4040909635951</v>
      </c>
      <c r="AJ18" s="19">
        <f>AD18-AD17</f>
        <v>-2075843.2591377278</v>
      </c>
      <c r="AK18" s="72">
        <f t="shared" ref="AK18:AK49" si="18">D18-D17</f>
        <v>-3.23</v>
      </c>
      <c r="AL18" s="6">
        <f t="shared" ref="AL18:AL49" si="19">F18-F17</f>
        <v>3.23</v>
      </c>
      <c r="AN18" s="1">
        <v>10</v>
      </c>
      <c r="AO18" s="91">
        <f t="shared" si="3"/>
        <v>1823413.8640000001</v>
      </c>
      <c r="AP18" s="79">
        <f t="shared" si="4"/>
        <v>0.97691325630951342</v>
      </c>
    </row>
    <row r="19" spans="1:42" ht="15" customHeight="1" x14ac:dyDescent="0.25">
      <c r="A19" s="4">
        <v>42430</v>
      </c>
      <c r="B19" s="60">
        <f t="shared" si="2"/>
        <v>3</v>
      </c>
      <c r="C19">
        <v>1832788.83</v>
      </c>
      <c r="D19">
        <v>0.13</v>
      </c>
      <c r="E19" s="94">
        <v>31.9</v>
      </c>
      <c r="F19">
        <v>0</v>
      </c>
      <c r="G19">
        <v>34.5</v>
      </c>
      <c r="H19" s="6">
        <v>13.703981430998978</v>
      </c>
      <c r="I19" s="6">
        <v>4.8252941076605098E-2</v>
      </c>
      <c r="J19" s="1" t="s">
        <v>11</v>
      </c>
      <c r="K19" s="1" t="s">
        <v>11</v>
      </c>
      <c r="L19" s="5">
        <v>1328831</v>
      </c>
      <c r="M19" s="7">
        <v>877570</v>
      </c>
      <c r="N19" s="112">
        <f t="shared" si="7"/>
        <v>-0.70000000000000284</v>
      </c>
      <c r="O19" s="21">
        <f t="shared" si="8"/>
        <v>0</v>
      </c>
      <c r="P19" s="93">
        <f t="shared" si="9"/>
        <v>-38689.048713000258</v>
      </c>
      <c r="Q19" s="8">
        <f t="shared" si="10"/>
        <v>0</v>
      </c>
      <c r="R19" s="8"/>
      <c r="S19" s="8"/>
      <c r="T19" s="20">
        <f t="shared" si="5"/>
        <v>-2.0793270305154717E-2</v>
      </c>
      <c r="U19" s="20">
        <f t="shared" si="6"/>
        <v>0</v>
      </c>
      <c r="V19" s="101">
        <v>0.95573228780452846</v>
      </c>
      <c r="W19" s="1">
        <v>0.95573228780452846</v>
      </c>
      <c r="X19" s="1">
        <f>VLOOKUP($B19,Sheet6!$E$4:$H$15,3,FALSE)</f>
        <v>1.0186022015062937</v>
      </c>
      <c r="Y19" s="1">
        <f>VLOOKUP($B19,Sheet6!$E$4:$H$15,4,FALSE)</f>
        <v>0.73573420752714014</v>
      </c>
      <c r="Z19" s="5">
        <f t="shared" si="11"/>
        <v>-28464.856594838166</v>
      </c>
      <c r="AA19" s="113">
        <f t="shared" ref="AA19:AA74" si="20">W19*P19</f>
        <v>-36976.373039456586</v>
      </c>
      <c r="AB19" s="5">
        <f t="shared" si="12"/>
        <v>-36976.373039456586</v>
      </c>
      <c r="AC19" s="58">
        <f t="shared" si="13"/>
        <v>0</v>
      </c>
      <c r="AD19" s="58">
        <f t="shared" si="14"/>
        <v>-73952.746078913173</v>
      </c>
      <c r="AE19" s="70">
        <f t="shared" si="15"/>
        <v>-1.9872799799683483E-2</v>
      </c>
      <c r="AF19" s="70">
        <f t="shared" si="16"/>
        <v>0</v>
      </c>
      <c r="AG19" s="70">
        <f t="shared" si="17"/>
        <v>-1.9872799799683483E-2</v>
      </c>
      <c r="AH19" s="19">
        <f t="shared" ref="AH19:AH74" si="21">AA19-AA18</f>
        <v>-155945.35655051551</v>
      </c>
      <c r="AI19" s="19">
        <f t="shared" ref="AI19:AJ71" si="22">AC19-AC18</f>
        <v>7975.4040909635951</v>
      </c>
      <c r="AJ19" s="19">
        <f t="shared" si="22"/>
        <v>-303915.30901006743</v>
      </c>
      <c r="AK19" s="72">
        <f t="shared" si="18"/>
        <v>0.13</v>
      </c>
      <c r="AL19" s="6">
        <f t="shared" si="19"/>
        <v>-3.23</v>
      </c>
      <c r="AN19" s="1">
        <v>11</v>
      </c>
      <c r="AO19" s="91">
        <f t="shared" si="3"/>
        <v>1990547.3640000001</v>
      </c>
      <c r="AP19" s="79">
        <f t="shared" si="4"/>
        <v>1.0664567960110445</v>
      </c>
    </row>
    <row r="20" spans="1:42" ht="15" customHeight="1" x14ac:dyDescent="0.25">
      <c r="A20" s="4">
        <v>42461</v>
      </c>
      <c r="B20" s="60">
        <f t="shared" si="2"/>
        <v>4</v>
      </c>
      <c r="C20">
        <v>2114616.5299999998</v>
      </c>
      <c r="D20">
        <v>0</v>
      </c>
      <c r="E20" s="94">
        <v>37.5</v>
      </c>
      <c r="F20">
        <v>0.13</v>
      </c>
      <c r="G20">
        <v>40.9</v>
      </c>
      <c r="H20" s="6">
        <v>13.796058347531208</v>
      </c>
      <c r="I20" s="6">
        <v>4.8252941076605098E-2</v>
      </c>
      <c r="J20" s="1" t="s">
        <v>11</v>
      </c>
      <c r="K20" s="1" t="s">
        <v>11</v>
      </c>
      <c r="L20" s="5">
        <v>2115338</v>
      </c>
      <c r="M20" s="7">
        <v>2005001</v>
      </c>
      <c r="N20" s="112">
        <f t="shared" si="7"/>
        <v>1.7999999999999972</v>
      </c>
      <c r="O20" s="21">
        <f t="shared" si="8"/>
        <v>-0.71</v>
      </c>
      <c r="P20" s="93">
        <f t="shared" si="9"/>
        <v>99486.1252619999</v>
      </c>
      <c r="Q20" s="8">
        <f t="shared" si="10"/>
        <v>2548.4670419999998</v>
      </c>
      <c r="R20" s="8"/>
      <c r="S20" s="8"/>
      <c r="T20" s="20">
        <f t="shared" si="5"/>
        <v>4.7170727302891395E-2</v>
      </c>
      <c r="U20" s="20">
        <f t="shared" si="6"/>
        <v>1.208339791724759E-3</v>
      </c>
      <c r="V20" s="101">
        <v>1.1520610232321131</v>
      </c>
      <c r="W20" s="1">
        <v>1.1520610232321131</v>
      </c>
      <c r="X20" s="1">
        <f>VLOOKUP($B20,Sheet6!$E$4:$H$15,3,FALSE)</f>
        <v>1.152219939958919</v>
      </c>
      <c r="Y20" s="1">
        <f>VLOOKUP($B20,Sheet6!$E$4:$H$15,4,FALSE)</f>
        <v>1.5132048869518739</v>
      </c>
      <c r="Z20" s="5">
        <f t="shared" si="11"/>
        <v>150542.89093036452</v>
      </c>
      <c r="AA20" s="113">
        <f t="shared" si="20"/>
        <v>114614.08726673778</v>
      </c>
      <c r="AB20" s="5">
        <f t="shared" si="12"/>
        <v>114614.08726673778</v>
      </c>
      <c r="AC20" s="58">
        <f t="shared" si="13"/>
        <v>2935.9895480798364</v>
      </c>
      <c r="AD20" s="58">
        <f t="shared" si="14"/>
        <v>232164.16408155541</v>
      </c>
      <c r="AE20" s="70">
        <f t="shared" si="15"/>
        <v>5.4343556363172035E-2</v>
      </c>
      <c r="AF20" s="70">
        <f t="shared" si="16"/>
        <v>1.3920811768665044E-3</v>
      </c>
      <c r="AG20" s="70">
        <f t="shared" si="17"/>
        <v>5.5735637540038539E-2</v>
      </c>
      <c r="AH20" s="19">
        <f t="shared" si="21"/>
        <v>151590.46030619438</v>
      </c>
      <c r="AI20" s="19">
        <f t="shared" si="22"/>
        <v>2935.9895480798364</v>
      </c>
      <c r="AJ20" s="19">
        <f t="shared" si="22"/>
        <v>306116.9101604686</v>
      </c>
      <c r="AK20" s="72">
        <f t="shared" si="18"/>
        <v>-0.13</v>
      </c>
      <c r="AL20" s="6">
        <f t="shared" si="19"/>
        <v>0.13</v>
      </c>
      <c r="AN20" s="1">
        <v>12</v>
      </c>
      <c r="AO20" s="91">
        <f t="shared" si="3"/>
        <v>1575539.0379999999</v>
      </c>
      <c r="AP20" s="79">
        <f t="shared" si="4"/>
        <v>0.84411169753798587</v>
      </c>
    </row>
    <row r="21" spans="1:42" ht="15" customHeight="1" x14ac:dyDescent="0.25">
      <c r="A21" s="4">
        <v>42491</v>
      </c>
      <c r="B21" s="60">
        <f t="shared" si="2"/>
        <v>5</v>
      </c>
      <c r="C21">
        <v>2542187.02</v>
      </c>
      <c r="D21">
        <v>0.03</v>
      </c>
      <c r="E21" s="94">
        <v>40.4</v>
      </c>
      <c r="F21">
        <v>0</v>
      </c>
      <c r="G21">
        <v>36.5</v>
      </c>
      <c r="H21" s="6">
        <v>13.796058347531208</v>
      </c>
      <c r="I21" s="6">
        <v>4.8252941076605098E-2</v>
      </c>
      <c r="J21" s="1" t="s">
        <v>11</v>
      </c>
      <c r="K21" s="1" t="s">
        <v>11</v>
      </c>
      <c r="L21" s="5">
        <v>2046310</v>
      </c>
      <c r="M21" s="7">
        <v>2513493</v>
      </c>
      <c r="N21" s="112">
        <f t="shared" si="7"/>
        <v>0</v>
      </c>
      <c r="O21" s="21">
        <f t="shared" si="8"/>
        <v>-0.77</v>
      </c>
      <c r="P21" s="93">
        <f t="shared" si="9"/>
        <v>0</v>
      </c>
      <c r="Q21" s="8">
        <f t="shared" si="10"/>
        <v>2763.8304539999999</v>
      </c>
      <c r="R21" s="8"/>
      <c r="S21" s="8"/>
      <c r="T21" s="20">
        <f t="shared" si="5"/>
        <v>0</v>
      </c>
      <c r="U21" s="20">
        <f t="shared" si="6"/>
        <v>9.5326229178223246E-4</v>
      </c>
      <c r="V21" s="101">
        <v>1.4421604407088038</v>
      </c>
      <c r="W21" s="1">
        <v>1.4421604407088038</v>
      </c>
      <c r="X21" s="1">
        <f>VLOOKUP($B21,Sheet6!$E$4:$H$15,3,FALSE)</f>
        <v>1.1851582661821245</v>
      </c>
      <c r="Y21" s="1">
        <f>VLOOKUP($B21,Sheet6!$E$4:$H$15,4,FALSE)</f>
        <v>2.2029768560188674</v>
      </c>
      <c r="Z21" s="5">
        <f t="shared" si="11"/>
        <v>0</v>
      </c>
      <c r="AA21" s="113">
        <f t="shared" si="20"/>
        <v>0</v>
      </c>
      <c r="AB21" s="5">
        <f t="shared" si="12"/>
        <v>0</v>
      </c>
      <c r="AC21" s="58">
        <f t="shared" si="13"/>
        <v>3985.8869455850531</v>
      </c>
      <c r="AD21" s="58">
        <f t="shared" si="14"/>
        <v>3985.8869455850531</v>
      </c>
      <c r="AE21" s="70">
        <f t="shared" si="15"/>
        <v>0</v>
      </c>
      <c r="AF21" s="70">
        <f t="shared" si="16"/>
        <v>1.3747571668277486E-3</v>
      </c>
      <c r="AG21" s="70">
        <f t="shared" si="17"/>
        <v>1.3747571668277486E-3</v>
      </c>
      <c r="AH21" s="19">
        <f t="shared" si="21"/>
        <v>-114614.08726673778</v>
      </c>
      <c r="AI21" s="19">
        <f t="shared" si="22"/>
        <v>1049.8973975052168</v>
      </c>
      <c r="AJ21" s="19">
        <f t="shared" si="22"/>
        <v>-228178.27713597036</v>
      </c>
      <c r="AK21" s="72">
        <f t="shared" si="18"/>
        <v>0.03</v>
      </c>
      <c r="AL21" s="6">
        <f t="shared" si="19"/>
        <v>-0.13</v>
      </c>
    </row>
    <row r="22" spans="1:42" ht="15" customHeight="1" x14ac:dyDescent="0.25">
      <c r="A22" s="4">
        <v>42522</v>
      </c>
      <c r="B22" s="60">
        <f t="shared" si="2"/>
        <v>6</v>
      </c>
      <c r="C22">
        <v>2359015.23</v>
      </c>
      <c r="D22">
        <v>0.63</v>
      </c>
      <c r="E22" s="94">
        <v>44.2</v>
      </c>
      <c r="F22">
        <v>0.03</v>
      </c>
      <c r="G22">
        <v>37.1</v>
      </c>
      <c r="H22" s="6">
        <v>13.796058347531208</v>
      </c>
      <c r="I22" s="6">
        <v>4.8252941076605098E-2</v>
      </c>
      <c r="J22" s="1" t="s">
        <v>11</v>
      </c>
      <c r="K22" s="1" t="s">
        <v>11</v>
      </c>
      <c r="L22" s="5">
        <v>2020586</v>
      </c>
      <c r="M22" s="7">
        <v>2184688</v>
      </c>
      <c r="N22" s="112">
        <f t="shared" si="7"/>
        <v>0.10000000000000142</v>
      </c>
      <c r="O22" s="21">
        <f t="shared" si="8"/>
        <v>-0.2</v>
      </c>
      <c r="P22" s="93">
        <f t="shared" si="9"/>
        <v>5527.006958999671</v>
      </c>
      <c r="Q22" s="8">
        <f t="shared" si="10"/>
        <v>717.87804000000006</v>
      </c>
      <c r="R22" s="8"/>
      <c r="S22" s="8"/>
      <c r="T22" s="20">
        <f t="shared" si="5"/>
        <v>2.2476955320117503E-3</v>
      </c>
      <c r="U22" s="20">
        <f t="shared" si="6"/>
        <v>2.9194304892451078E-4</v>
      </c>
      <c r="V22" s="101">
        <v>1.3626137261133346</v>
      </c>
      <c r="W22" s="1">
        <v>1.3626137261133346</v>
      </c>
      <c r="X22" s="1">
        <f>VLOOKUP($B22,Sheet6!$E$4:$H$15,3,FALSE)</f>
        <v>1.1770790540896401</v>
      </c>
      <c r="Y22" s="1">
        <f>VLOOKUP($B22,Sheet6!$E$4:$H$15,4,FALSE)</f>
        <v>2.2674598252005316</v>
      </c>
      <c r="Z22" s="5">
        <f t="shared" si="11"/>
        <v>12532.266233135515</v>
      </c>
      <c r="AA22" s="113">
        <f t="shared" si="20"/>
        <v>7531.175546656872</v>
      </c>
      <c r="AB22" s="5">
        <f t="shared" si="12"/>
        <v>6505.7241232461911</v>
      </c>
      <c r="AC22" s="58">
        <f t="shared" si="13"/>
        <v>978.19047097933753</v>
      </c>
      <c r="AD22" s="58">
        <f t="shared" si="14"/>
        <v>15015.090140882401</v>
      </c>
      <c r="AE22" s="70">
        <f t="shared" si="15"/>
        <v>3.062740784042825E-3</v>
      </c>
      <c r="AF22" s="70">
        <f t="shared" si="16"/>
        <v>3.9780560570791524E-4</v>
      </c>
      <c r="AG22" s="70">
        <f t="shared" si="17"/>
        <v>3.4605463897507405E-3</v>
      </c>
      <c r="AH22" s="19">
        <f t="shared" si="21"/>
        <v>7531.175546656872</v>
      </c>
      <c r="AI22" s="19">
        <f t="shared" si="22"/>
        <v>-3007.6964746057156</v>
      </c>
      <c r="AJ22" s="19">
        <f t="shared" si="22"/>
        <v>11029.203195297348</v>
      </c>
      <c r="AK22" s="72">
        <f t="shared" si="18"/>
        <v>0.6</v>
      </c>
      <c r="AL22" s="6">
        <f t="shared" si="19"/>
        <v>0.03</v>
      </c>
    </row>
    <row r="23" spans="1:42" ht="15" customHeight="1" x14ac:dyDescent="0.25">
      <c r="A23" s="4">
        <v>42552</v>
      </c>
      <c r="B23" s="60">
        <f t="shared" si="2"/>
        <v>7</v>
      </c>
      <c r="C23">
        <v>1740226.77</v>
      </c>
      <c r="D23">
        <v>4.7699999999999996</v>
      </c>
      <c r="E23" s="94">
        <v>40.700000000000003</v>
      </c>
      <c r="F23">
        <v>0.63</v>
      </c>
      <c r="G23">
        <v>33.299999999999997</v>
      </c>
      <c r="H23" s="6">
        <v>13.796058347531208</v>
      </c>
      <c r="I23" s="6">
        <v>4.8252941076605098E-2</v>
      </c>
      <c r="J23" s="1" t="s">
        <v>11</v>
      </c>
      <c r="K23" s="1" t="s">
        <v>11</v>
      </c>
      <c r="L23" s="5">
        <v>1551495</v>
      </c>
      <c r="M23" s="7">
        <v>1738342</v>
      </c>
      <c r="N23" s="112">
        <f t="shared" si="7"/>
        <v>2.3000000000000043</v>
      </c>
      <c r="O23" s="21">
        <f t="shared" si="8"/>
        <v>0.49</v>
      </c>
      <c r="P23" s="93">
        <f t="shared" si="9"/>
        <v>127121.16005700035</v>
      </c>
      <c r="Q23" s="8">
        <f t="shared" si="10"/>
        <v>-1758.8011980000001</v>
      </c>
      <c r="R23" s="8"/>
      <c r="S23" s="8"/>
      <c r="T23" s="20">
        <f t="shared" si="5"/>
        <v>6.8333440201192808E-2</v>
      </c>
      <c r="U23" s="20">
        <f t="shared" si="6"/>
        <v>-9.454361212203311E-4</v>
      </c>
      <c r="V23" s="101">
        <v>1.0486367082270924</v>
      </c>
      <c r="W23" s="1">
        <v>1.0486367082270924</v>
      </c>
      <c r="X23" s="1">
        <f>VLOOKUP($B23,Sheet6!$E$4:$H$15,3,FALSE)</f>
        <v>1.0515405277294989</v>
      </c>
      <c r="Y23" s="1">
        <f>VLOOKUP($B23,Sheet6!$E$4:$H$15,4,FALSE)</f>
        <v>1.7540043667698575</v>
      </c>
      <c r="Z23" s="5">
        <f t="shared" si="11"/>
        <v>222971.0698488286</v>
      </c>
      <c r="AA23" s="113">
        <f t="shared" si="20"/>
        <v>133303.9148281822</v>
      </c>
      <c r="AB23" s="5">
        <f t="shared" si="12"/>
        <v>133303.9148281822</v>
      </c>
      <c r="AC23" s="58">
        <f t="shared" si="13"/>
        <v>-1844.3434986965867</v>
      </c>
      <c r="AD23" s="58">
        <f t="shared" si="14"/>
        <v>264763.48615766782</v>
      </c>
      <c r="AE23" s="70">
        <f t="shared" si="15"/>
        <v>7.1656953794411699E-2</v>
      </c>
      <c r="AF23" s="70">
        <f t="shared" si="16"/>
        <v>-9.9141902199547825E-4</v>
      </c>
      <c r="AG23" s="70">
        <f t="shared" si="17"/>
        <v>7.0665534772416216E-2</v>
      </c>
      <c r="AH23" s="19">
        <f t="shared" si="21"/>
        <v>125772.73928152533</v>
      </c>
      <c r="AI23" s="19">
        <f t="shared" si="22"/>
        <v>-2822.5339696759243</v>
      </c>
      <c r="AJ23" s="19">
        <f t="shared" si="22"/>
        <v>249748.39601678541</v>
      </c>
      <c r="AK23" s="72">
        <f t="shared" si="18"/>
        <v>4.1399999999999997</v>
      </c>
      <c r="AL23" s="6">
        <f t="shared" si="19"/>
        <v>0.6</v>
      </c>
    </row>
    <row r="24" spans="1:42" ht="15" customHeight="1" x14ac:dyDescent="0.25">
      <c r="A24" s="4">
        <v>42583</v>
      </c>
      <c r="B24" s="60">
        <f t="shared" si="2"/>
        <v>8</v>
      </c>
      <c r="C24">
        <v>1383198.18</v>
      </c>
      <c r="D24">
        <v>11.87</v>
      </c>
      <c r="E24" s="94">
        <v>33.9</v>
      </c>
      <c r="F24">
        <v>4.7699999999999996</v>
      </c>
      <c r="G24">
        <v>34.4</v>
      </c>
      <c r="H24" s="6">
        <v>13.796058347531208</v>
      </c>
      <c r="I24" s="6">
        <v>4.8252941076605098E-2</v>
      </c>
      <c r="J24" s="1" t="s">
        <v>11</v>
      </c>
      <c r="K24" s="1" t="s">
        <v>11</v>
      </c>
      <c r="L24" s="5">
        <v>1491931</v>
      </c>
      <c r="M24" s="7">
        <v>1297624</v>
      </c>
      <c r="N24" s="112">
        <f t="shared" si="7"/>
        <v>-1</v>
      </c>
      <c r="O24" s="21">
        <f t="shared" si="8"/>
        <v>-5.49</v>
      </c>
      <c r="P24" s="93">
        <f t="shared" si="9"/>
        <v>-55270.069590000203</v>
      </c>
      <c r="Q24" s="8">
        <f t="shared" si="10"/>
        <v>19705.752197999998</v>
      </c>
      <c r="R24" s="8"/>
      <c r="S24" s="8"/>
      <c r="T24" s="20">
        <f t="shared" si="5"/>
        <v>-3.3200366198316754E-2</v>
      </c>
      <c r="U24" s="20">
        <f t="shared" si="6"/>
        <v>1.183711535085988E-2</v>
      </c>
      <c r="V24" s="101">
        <v>0.88156770605653045</v>
      </c>
      <c r="W24" s="1">
        <v>0.88156770605653045</v>
      </c>
      <c r="X24" s="1">
        <f>VLOOKUP($B24,Sheet6!$E$4:$H$15,3,FALSE)</f>
        <v>1.049676094169695</v>
      </c>
      <c r="Y24" s="1">
        <f>VLOOKUP($B24,Sheet6!$E$4:$H$15,4,FALSE)</f>
        <v>1.3311776044939942</v>
      </c>
      <c r="Z24" s="5">
        <f t="shared" si="11"/>
        <v>-73574.278837032834</v>
      </c>
      <c r="AA24" s="113">
        <f t="shared" si="20"/>
        <v>-48724.308462041285</v>
      </c>
      <c r="AB24" s="5">
        <f t="shared" si="12"/>
        <v>-48724.308462041285</v>
      </c>
      <c r="AC24" s="58">
        <f t="shared" si="13"/>
        <v>17371.954761309291</v>
      </c>
      <c r="AD24" s="58">
        <f t="shared" si="14"/>
        <v>-80076.662162773282</v>
      </c>
      <c r="AE24" s="70">
        <f t="shared" si="15"/>
        <v>-2.9268370669686874E-2</v>
      </c>
      <c r="AF24" s="70">
        <f t="shared" si="16"/>
        <v>1.0435218626184087E-2</v>
      </c>
      <c r="AG24" s="70">
        <f t="shared" si="17"/>
        <v>-1.8833152043502787E-2</v>
      </c>
      <c r="AH24" s="19">
        <f t="shared" si="21"/>
        <v>-182028.22329022348</v>
      </c>
      <c r="AI24" s="19">
        <f t="shared" si="22"/>
        <v>19216.298260005879</v>
      </c>
      <c r="AJ24" s="19">
        <f t="shared" si="22"/>
        <v>-344840.14832044113</v>
      </c>
      <c r="AK24" s="72">
        <f t="shared" si="18"/>
        <v>7.1</v>
      </c>
      <c r="AL24" s="6">
        <f t="shared" si="19"/>
        <v>4.1399999999999997</v>
      </c>
    </row>
    <row r="25" spans="1:42" ht="15" customHeight="1" x14ac:dyDescent="0.25">
      <c r="A25" s="4">
        <v>42614</v>
      </c>
      <c r="B25" s="60">
        <f t="shared" si="2"/>
        <v>9</v>
      </c>
      <c r="C25">
        <v>1475214.83</v>
      </c>
      <c r="D25">
        <v>0.97</v>
      </c>
      <c r="E25" s="94">
        <v>31.8</v>
      </c>
      <c r="F25">
        <v>11.87</v>
      </c>
      <c r="G25">
        <v>32.9</v>
      </c>
      <c r="H25" s="6">
        <v>13.796058347531208</v>
      </c>
      <c r="I25" s="6">
        <v>4.8252941076605098E-2</v>
      </c>
      <c r="J25" s="1" t="s">
        <v>11</v>
      </c>
      <c r="K25" s="1" t="s">
        <v>11</v>
      </c>
      <c r="L25" s="5">
        <v>1237021</v>
      </c>
      <c r="M25" s="7">
        <v>1088298</v>
      </c>
      <c r="N25" s="112">
        <f t="shared" si="7"/>
        <v>-2.3000000000000007</v>
      </c>
      <c r="O25" s="21">
        <f t="shared" si="8"/>
        <v>11.26</v>
      </c>
      <c r="P25" s="93">
        <f t="shared" si="9"/>
        <v>-127121.16005700012</v>
      </c>
      <c r="Q25" s="8">
        <f t="shared" si="10"/>
        <v>-40416.533651999998</v>
      </c>
      <c r="R25" s="8"/>
      <c r="S25" s="8"/>
      <c r="T25" s="20">
        <f t="shared" si="5"/>
        <v>-7.3601770794852334E-2</v>
      </c>
      <c r="U25" s="20">
        <f t="shared" si="6"/>
        <v>-2.340073395210597E-2</v>
      </c>
      <c r="V25" s="101">
        <v>0.87635315590168161</v>
      </c>
      <c r="W25" s="1">
        <v>0.87635315590168161</v>
      </c>
      <c r="X25" s="1">
        <f>VLOOKUP($B25,Sheet6!$E$4:$H$15,3,FALSE)</f>
        <v>1.0471901827566226</v>
      </c>
      <c r="Y25" s="1">
        <f>VLOOKUP($B25,Sheet6!$E$4:$H$15,4,FALSE)</f>
        <v>1.1094659414335433</v>
      </c>
      <c r="Z25" s="5">
        <f t="shared" si="11"/>
        <v>-141036.59751876377</v>
      </c>
      <c r="AA25" s="113">
        <f t="shared" si="20"/>
        <v>-111403.02979783484</v>
      </c>
      <c r="AB25" s="5">
        <f t="shared" si="12"/>
        <v>-111403.02979783484</v>
      </c>
      <c r="AC25" s="58">
        <f t="shared" si="13"/>
        <v>-35419.156816536713</v>
      </c>
      <c r="AD25" s="58">
        <f t="shared" si="14"/>
        <v>-258225.21641220638</v>
      </c>
      <c r="AE25" s="70">
        <f t="shared" si="15"/>
        <v>-6.4501144116021064E-2</v>
      </c>
      <c r="AF25" s="70">
        <f t="shared" si="16"/>
        <v>-2.0507307049343695E-2</v>
      </c>
      <c r="AG25" s="70">
        <f t="shared" si="17"/>
        <v>-8.5008451165364762E-2</v>
      </c>
      <c r="AH25" s="19">
        <f t="shared" si="21"/>
        <v>-62678.721335793554</v>
      </c>
      <c r="AI25" s="19">
        <f t="shared" si="22"/>
        <v>-52791.111577846008</v>
      </c>
      <c r="AJ25" s="19">
        <f t="shared" si="22"/>
        <v>-178148.5542494331</v>
      </c>
      <c r="AK25" s="72">
        <f t="shared" si="18"/>
        <v>-10.899999999999999</v>
      </c>
      <c r="AL25" s="6">
        <f t="shared" si="19"/>
        <v>7.1</v>
      </c>
    </row>
    <row r="26" spans="1:42" ht="15" customHeight="1" x14ac:dyDescent="0.25">
      <c r="A26" s="4">
        <v>42644</v>
      </c>
      <c r="B26" s="60">
        <f t="shared" si="2"/>
        <v>10</v>
      </c>
      <c r="C26">
        <v>1516299.81</v>
      </c>
      <c r="D26">
        <v>3.26</v>
      </c>
      <c r="E26" s="94">
        <v>34.1</v>
      </c>
      <c r="F26">
        <v>0.97</v>
      </c>
      <c r="G26">
        <v>33.6</v>
      </c>
      <c r="H26" s="6">
        <v>13.796058347531208</v>
      </c>
      <c r="I26" s="6">
        <v>1.2800000000000001E-2</v>
      </c>
      <c r="J26" s="1" t="s">
        <v>11</v>
      </c>
      <c r="K26" s="1" t="s">
        <v>11</v>
      </c>
      <c r="L26" s="5">
        <v>1333697</v>
      </c>
      <c r="M26" s="7">
        <v>1141054</v>
      </c>
      <c r="N26" s="112">
        <f t="shared" si="7"/>
        <v>-1.3999999999999986</v>
      </c>
      <c r="O26" s="21">
        <f t="shared" si="8"/>
        <v>-1.6300000000000001</v>
      </c>
      <c r="P26" s="93">
        <f t="shared" si="9"/>
        <v>-77378.097425999818</v>
      </c>
      <c r="Q26" s="8">
        <f t="shared" si="10"/>
        <v>5850.7060260000007</v>
      </c>
      <c r="R26" s="8"/>
      <c r="S26" s="8"/>
      <c r="T26" s="20">
        <f t="shared" si="5"/>
        <v>-3.9327725068961074E-2</v>
      </c>
      <c r="U26" s="20">
        <f t="shared" si="6"/>
        <v>2.973644554518701E-3</v>
      </c>
      <c r="V26" s="101">
        <v>0.97691325630951342</v>
      </c>
      <c r="W26" s="1">
        <v>0.97691325630951342</v>
      </c>
      <c r="X26" s="1">
        <f>VLOOKUP($B26,Sheet6!$E$4:$H$15,3,FALSE)</f>
        <v>1.0341391478379942</v>
      </c>
      <c r="Y26" s="1">
        <f>VLOOKUP($B26,Sheet6!$E$4:$H$15,4,FALSE)</f>
        <v>0.96754467750437401</v>
      </c>
      <c r="Z26" s="5">
        <f t="shared" si="11"/>
        <v>-74866.766319941031</v>
      </c>
      <c r="AA26" s="113">
        <f t="shared" si="20"/>
        <v>-75591.689123468255</v>
      </c>
      <c r="AB26" s="5">
        <f t="shared" si="12"/>
        <v>-75591.689123468255</v>
      </c>
      <c r="AC26" s="58">
        <f t="shared" si="13"/>
        <v>5715.6322755693536</v>
      </c>
      <c r="AD26" s="58">
        <f t="shared" si="14"/>
        <v>-145467.74597136717</v>
      </c>
      <c r="AE26" s="70">
        <f t="shared" si="15"/>
        <v>-3.8419775960364042E-2</v>
      </c>
      <c r="AF26" s="70">
        <f t="shared" si="16"/>
        <v>2.9049927848619167E-3</v>
      </c>
      <c r="AG26" s="70">
        <f t="shared" si="17"/>
        <v>-3.5514783175502128E-2</v>
      </c>
      <c r="AH26" s="19">
        <f t="shared" si="21"/>
        <v>35811.340674366584</v>
      </c>
      <c r="AI26" s="19">
        <f t="shared" si="22"/>
        <v>41134.789092106068</v>
      </c>
      <c r="AJ26" s="19">
        <f t="shared" si="22"/>
        <v>112757.47044083921</v>
      </c>
      <c r="AK26" s="72">
        <f t="shared" si="18"/>
        <v>2.29</v>
      </c>
      <c r="AL26" s="6">
        <f t="shared" si="19"/>
        <v>-10.899999999999999</v>
      </c>
    </row>
    <row r="27" spans="1:42" ht="15" customHeight="1" x14ac:dyDescent="0.25">
      <c r="A27" s="4">
        <v>42675</v>
      </c>
      <c r="B27" s="60">
        <f t="shared" si="2"/>
        <v>11</v>
      </c>
      <c r="C27">
        <v>1755999.45</v>
      </c>
      <c r="D27">
        <v>0</v>
      </c>
      <c r="E27" s="94">
        <v>33.700000000000003</v>
      </c>
      <c r="F27">
        <v>3.26</v>
      </c>
      <c r="G27">
        <v>30</v>
      </c>
      <c r="H27" s="6">
        <v>13.796058347531208</v>
      </c>
      <c r="I27" s="6">
        <v>2.2000000000000002E-2</v>
      </c>
      <c r="J27" s="1" t="s">
        <v>11</v>
      </c>
      <c r="K27" s="1" t="s">
        <v>11</v>
      </c>
      <c r="L27" s="5">
        <v>886575</v>
      </c>
      <c r="M27" s="7">
        <v>560339</v>
      </c>
      <c r="N27" s="112">
        <f t="shared" si="7"/>
        <v>-4</v>
      </c>
      <c r="O27" s="21">
        <f t="shared" si="8"/>
        <v>3.26</v>
      </c>
      <c r="P27" s="93">
        <f t="shared" si="9"/>
        <v>-221080.27835999988</v>
      </c>
      <c r="Q27" s="8">
        <f t="shared" si="10"/>
        <v>-11701.412051999998</v>
      </c>
      <c r="R27" s="8"/>
      <c r="S27" s="8"/>
      <c r="T27" s="20">
        <f t="shared" si="5"/>
        <v>-0.10539062568630977</v>
      </c>
      <c r="U27" s="20">
        <f t="shared" si="6"/>
        <v>-5.5781508270288677E-3</v>
      </c>
      <c r="V27" s="101">
        <v>1.0664567960110445</v>
      </c>
      <c r="W27" s="1">
        <v>1.0664567960110445</v>
      </c>
      <c r="X27" s="1">
        <f>VLOOKUP($B27,Sheet6!$E$4:$H$15,3,FALSE)</f>
        <v>0.94464633696739853</v>
      </c>
      <c r="Y27" s="1">
        <f>VLOOKUP($B27,Sheet6!$E$4:$H$15,4,FALSE)</f>
        <v>0.49928337763309399</v>
      </c>
      <c r="Z27" s="5">
        <f t="shared" si="11"/>
        <v>-110381.70810764536</v>
      </c>
      <c r="AA27" s="113">
        <f t="shared" si="20"/>
        <v>-235772.56532103533</v>
      </c>
      <c r="AB27" s="5">
        <f t="shared" si="12"/>
        <v>-208842.6751285067</v>
      </c>
      <c r="AC27" s="58">
        <f t="shared" si="13"/>
        <v>-12479.050405780939</v>
      </c>
      <c r="AD27" s="58">
        <f t="shared" si="14"/>
        <v>-457094.29085532302</v>
      </c>
      <c r="AE27" s="70">
        <f t="shared" si="15"/>
        <v>-0.11239454899902121</v>
      </c>
      <c r="AF27" s="70">
        <f t="shared" si="16"/>
        <v>-5.9488568586595642E-3</v>
      </c>
      <c r="AG27" s="70">
        <f t="shared" si="17"/>
        <v>-0.11834340585768077</v>
      </c>
      <c r="AH27" s="19">
        <f t="shared" si="21"/>
        <v>-160180.87619756709</v>
      </c>
      <c r="AI27" s="19">
        <f t="shared" si="22"/>
        <v>-18194.682681350292</v>
      </c>
      <c r="AJ27" s="19">
        <f t="shared" si="22"/>
        <v>-311626.54488395585</v>
      </c>
      <c r="AK27" s="72">
        <f t="shared" si="18"/>
        <v>-3.26</v>
      </c>
      <c r="AL27" s="6">
        <f t="shared" si="19"/>
        <v>2.29</v>
      </c>
    </row>
    <row r="28" spans="1:42" ht="15" customHeight="1" x14ac:dyDescent="0.25">
      <c r="A28" s="4">
        <v>42705</v>
      </c>
      <c r="B28" s="60">
        <f t="shared" si="2"/>
        <v>12</v>
      </c>
      <c r="C28">
        <v>1415346.94</v>
      </c>
      <c r="D28">
        <v>0</v>
      </c>
      <c r="E28" s="94">
        <v>33.6</v>
      </c>
      <c r="F28">
        <v>0</v>
      </c>
      <c r="G28">
        <v>21.9</v>
      </c>
      <c r="H28" s="6">
        <v>13.796058347531208</v>
      </c>
      <c r="I28" s="6">
        <v>5.04E-2</v>
      </c>
      <c r="J28" s="1">
        <v>1</v>
      </c>
      <c r="K28" s="1" t="s">
        <v>11</v>
      </c>
      <c r="L28" s="5">
        <v>56341</v>
      </c>
      <c r="M28" s="7">
        <v>246483</v>
      </c>
      <c r="N28" s="112">
        <f t="shared" si="7"/>
        <v>-0.69999999999999574</v>
      </c>
      <c r="O28" s="21">
        <f t="shared" si="8"/>
        <v>0</v>
      </c>
      <c r="P28" s="93">
        <f t="shared" si="9"/>
        <v>-38689.048712999793</v>
      </c>
      <c r="Q28" s="8">
        <f t="shared" si="10"/>
        <v>0</v>
      </c>
      <c r="R28" s="8"/>
      <c r="S28" s="8"/>
      <c r="T28" s="20">
        <f t="shared" si="5"/>
        <v>-2.4216966516575865E-2</v>
      </c>
      <c r="U28" s="20">
        <f t="shared" si="6"/>
        <v>0</v>
      </c>
      <c r="V28" s="101">
        <v>0.84411169753798587</v>
      </c>
      <c r="W28" s="1">
        <v>0.84411169753798587</v>
      </c>
      <c r="X28" s="1">
        <f>VLOOKUP($B28,Sheet6!$E$4:$H$15,3,FALSE)</f>
        <v>0.7481039658713855</v>
      </c>
      <c r="Y28" s="1">
        <f>VLOOKUP($B28,Sheet6!$E$4:$H$15,4,FALSE)</f>
        <v>0.16876818322222856</v>
      </c>
      <c r="Z28" s="5">
        <f t="shared" si="11"/>
        <v>-6529.4804618892749</v>
      </c>
      <c r="AA28" s="113">
        <f t="shared" si="20"/>
        <v>-32657.878585260081</v>
      </c>
      <c r="AB28" s="5">
        <f t="shared" si="12"/>
        <v>-28943.430777986367</v>
      </c>
      <c r="AC28" s="58">
        <f t="shared" si="13"/>
        <v>0</v>
      </c>
      <c r="AD28" s="58">
        <f t="shared" si="14"/>
        <v>-61601.309363246444</v>
      </c>
      <c r="AE28" s="70">
        <f t="shared" si="15"/>
        <v>-2.0441824715527419E-2</v>
      </c>
      <c r="AF28" s="70">
        <f t="shared" si="16"/>
        <v>0</v>
      </c>
      <c r="AG28" s="70">
        <f t="shared" si="17"/>
        <v>-2.0441824715527419E-2</v>
      </c>
      <c r="AH28" s="19">
        <f t="shared" si="21"/>
        <v>203114.68673577526</v>
      </c>
      <c r="AI28" s="19">
        <f t="shared" si="22"/>
        <v>12479.050405780939</v>
      </c>
      <c r="AJ28" s="19">
        <f t="shared" si="22"/>
        <v>395492.98149207659</v>
      </c>
      <c r="AK28" s="72">
        <f t="shared" si="18"/>
        <v>0</v>
      </c>
      <c r="AL28" s="6">
        <f t="shared" si="19"/>
        <v>-3.26</v>
      </c>
    </row>
    <row r="29" spans="1:42" ht="15" customHeight="1" x14ac:dyDescent="0.25">
      <c r="A29" s="4">
        <v>42736</v>
      </c>
      <c r="B29" s="60">
        <f t="shared" si="2"/>
        <v>1</v>
      </c>
      <c r="C29">
        <v>1187786.01</v>
      </c>
      <c r="D29">
        <v>0</v>
      </c>
      <c r="E29" s="94">
        <v>31.3</v>
      </c>
      <c r="F29">
        <v>0</v>
      </c>
      <c r="G29">
        <v>23.4</v>
      </c>
      <c r="H29" s="6">
        <v>13.796058347531208</v>
      </c>
      <c r="I29" s="6">
        <v>1.9799999999999998E-2</v>
      </c>
      <c r="J29" s="1" t="s">
        <v>11</v>
      </c>
      <c r="L29" s="5">
        <v>276202</v>
      </c>
      <c r="M29" s="7">
        <v>202871</v>
      </c>
      <c r="N29" s="112">
        <f t="shared" si="7"/>
        <v>1.1000000000000014</v>
      </c>
      <c r="O29" s="21">
        <f t="shared" si="8"/>
        <v>0</v>
      </c>
      <c r="P29" s="93">
        <f t="shared" si="9"/>
        <v>60797.076549000107</v>
      </c>
      <c r="Q29" s="8">
        <f t="shared" si="10"/>
        <v>0</v>
      </c>
      <c r="R29" s="8"/>
      <c r="S29" s="8"/>
      <c r="T29" s="20">
        <f t="shared" si="5"/>
        <v>4.5722758910220623E-2</v>
      </c>
      <c r="U29" s="20">
        <f t="shared" si="6"/>
        <v>0</v>
      </c>
      <c r="V29" s="101">
        <v>0.69903743703562948</v>
      </c>
      <c r="W29" s="1">
        <v>0.69903743703562948</v>
      </c>
      <c r="X29" s="1">
        <f>VLOOKUP($B29,Sheet6!$E$4:$H$15,3,FALSE)</f>
        <v>0.68238268288829185</v>
      </c>
      <c r="Y29" s="1">
        <f>VLOOKUP($B29,Sheet6!$E$4:$H$15,4,FALSE)</f>
        <v>9.7920193453824286E-2</v>
      </c>
      <c r="Z29" s="5">
        <f t="shared" si="11"/>
        <v>5953.2614971050543</v>
      </c>
      <c r="AA29" s="113">
        <f t="shared" si="20"/>
        <v>42499.432570072007</v>
      </c>
      <c r="AB29" s="5">
        <f t="shared" si="12"/>
        <v>41486.872207271546</v>
      </c>
      <c r="AC29" s="58">
        <f t="shared" si="13"/>
        <v>0</v>
      </c>
      <c r="AD29" s="58">
        <f t="shared" si="14"/>
        <v>83986.304777343554</v>
      </c>
      <c r="AE29" s="70">
        <f t="shared" si="15"/>
        <v>3.1961920202798616E-2</v>
      </c>
      <c r="AF29" s="70">
        <f t="shared" si="16"/>
        <v>0</v>
      </c>
      <c r="AG29" s="70">
        <f t="shared" si="17"/>
        <v>3.1961920202798616E-2</v>
      </c>
      <c r="AH29" s="19">
        <f t="shared" si="21"/>
        <v>75157.311155332092</v>
      </c>
      <c r="AI29" s="19">
        <f t="shared" si="22"/>
        <v>0</v>
      </c>
      <c r="AJ29" s="19">
        <f t="shared" si="22"/>
        <v>145587.61414059001</v>
      </c>
      <c r="AK29" s="72">
        <f t="shared" si="18"/>
        <v>0</v>
      </c>
      <c r="AL29" s="6">
        <f t="shared" si="19"/>
        <v>0</v>
      </c>
      <c r="AM29" s="82"/>
      <c r="AN29" s="82"/>
      <c r="AO29" s="82"/>
      <c r="AP29" s="82"/>
    </row>
    <row r="30" spans="1:42" ht="15" customHeight="1" x14ac:dyDescent="0.25">
      <c r="A30" s="4">
        <v>42767</v>
      </c>
      <c r="B30" s="60">
        <f t="shared" si="2"/>
        <v>2</v>
      </c>
      <c r="C30">
        <v>1275599.18</v>
      </c>
      <c r="D30">
        <v>0</v>
      </c>
      <c r="E30" s="94">
        <v>28.6</v>
      </c>
      <c r="F30">
        <v>0</v>
      </c>
      <c r="G30">
        <v>28.2</v>
      </c>
      <c r="H30" s="6">
        <v>13.796058347531208</v>
      </c>
      <c r="I30" s="6">
        <v>1.3300000000000001E-2</v>
      </c>
      <c r="J30" s="1" t="s">
        <v>11</v>
      </c>
      <c r="K30" s="1" t="s">
        <v>11</v>
      </c>
      <c r="L30" s="5">
        <v>611303</v>
      </c>
      <c r="M30" s="7">
        <v>282921</v>
      </c>
      <c r="N30" s="112">
        <f t="shared" si="7"/>
        <v>-1.5</v>
      </c>
      <c r="O30" s="21">
        <f t="shared" si="8"/>
        <v>-3.23</v>
      </c>
      <c r="P30" s="93">
        <f t="shared" si="9"/>
        <v>-82905.104385000188</v>
      </c>
      <c r="Q30" s="8">
        <f t="shared" si="10"/>
        <v>11593.730345999998</v>
      </c>
      <c r="R30" s="8"/>
      <c r="S30" s="8"/>
      <c r="T30" s="20">
        <f t="shared" si="5"/>
        <v>-6.3684027014529909E-2</v>
      </c>
      <c r="U30" s="20">
        <f t="shared" si="6"/>
        <v>8.9057898428679168E-3</v>
      </c>
      <c r="V30" s="101">
        <v>0.69435576506174324</v>
      </c>
      <c r="W30" s="1">
        <v>0.69435576506174324</v>
      </c>
      <c r="X30" s="1">
        <f>VLOOKUP($B30,Sheet6!$E$4:$H$15,3,FALSE)</f>
        <v>0.85888239321641102</v>
      </c>
      <c r="Y30" s="1">
        <f>VLOOKUP($B30,Sheet6!$E$4:$H$15,4,FALSE)</f>
        <v>0.16787673792834962</v>
      </c>
      <c r="Z30" s="5">
        <f t="shared" si="11"/>
        <v>-13917.838481763145</v>
      </c>
      <c r="AA30" s="113">
        <f t="shared" si="20"/>
        <v>-57565.637182770486</v>
      </c>
      <c r="AB30" s="5">
        <f t="shared" si="12"/>
        <v>-57565.637182770486</v>
      </c>
      <c r="AC30" s="58">
        <f t="shared" si="13"/>
        <v>8050.1735043163781</v>
      </c>
      <c r="AD30" s="58">
        <f t="shared" si="14"/>
        <v>-107081.10086122459</v>
      </c>
      <c r="AE30" s="70">
        <f t="shared" si="15"/>
        <v>-4.421937129988663E-2</v>
      </c>
      <c r="AF30" s="70">
        <f t="shared" si="16"/>
        <v>6.1837865198236539E-3</v>
      </c>
      <c r="AG30" s="70">
        <f t="shared" si="17"/>
        <v>-3.8035584780062977E-2</v>
      </c>
      <c r="AH30" s="19">
        <f t="shared" si="21"/>
        <v>-100065.06975284249</v>
      </c>
      <c r="AI30" s="19">
        <f t="shared" si="22"/>
        <v>8050.1735043163781</v>
      </c>
      <c r="AJ30" s="19">
        <f t="shared" si="22"/>
        <v>-191067.40563856816</v>
      </c>
      <c r="AK30" s="72">
        <f t="shared" si="18"/>
        <v>0</v>
      </c>
      <c r="AL30" s="6">
        <f t="shared" si="19"/>
        <v>0</v>
      </c>
    </row>
    <row r="31" spans="1:42" ht="15" customHeight="1" x14ac:dyDescent="0.25">
      <c r="A31" s="4">
        <v>42795</v>
      </c>
      <c r="B31" s="60">
        <f t="shared" si="2"/>
        <v>3</v>
      </c>
      <c r="C31">
        <v>1806931.01</v>
      </c>
      <c r="D31">
        <v>0</v>
      </c>
      <c r="E31" s="94">
        <v>32.5</v>
      </c>
      <c r="F31">
        <v>0</v>
      </c>
      <c r="G31">
        <v>32.299999999999997</v>
      </c>
      <c r="H31" s="6">
        <v>13.796058347531208</v>
      </c>
      <c r="I31" s="6">
        <v>4.2800000000000005E-2</v>
      </c>
      <c r="J31" s="1" t="s">
        <v>11</v>
      </c>
      <c r="K31" s="1" t="s">
        <v>11</v>
      </c>
      <c r="L31" s="5">
        <v>1207333</v>
      </c>
      <c r="M31" s="7">
        <v>1031325</v>
      </c>
      <c r="N31" s="112">
        <f t="shared" si="7"/>
        <v>0.60000000000000142</v>
      </c>
      <c r="O31" s="21">
        <f t="shared" si="8"/>
        <v>0</v>
      </c>
      <c r="P31" s="93">
        <f t="shared" si="9"/>
        <v>33162.041754000122</v>
      </c>
      <c r="Q31" s="8">
        <f t="shared" si="10"/>
        <v>0</v>
      </c>
      <c r="R31" s="8"/>
      <c r="S31" s="8"/>
      <c r="T31" s="20">
        <f t="shared" si="5"/>
        <v>1.8093760290976958E-2</v>
      </c>
      <c r="U31" s="20">
        <f t="shared" si="6"/>
        <v>0</v>
      </c>
      <c r="V31" s="101">
        <v>0.95573228780452846</v>
      </c>
      <c r="W31" s="1">
        <v>0.95573228780452846</v>
      </c>
      <c r="X31" s="1">
        <f>VLOOKUP($B31,Sheet6!$E$4:$H$15,3,FALSE)</f>
        <v>1.0186022015062937</v>
      </c>
      <c r="Y31" s="1">
        <f>VLOOKUP($B31,Sheet6!$E$4:$H$15,4,FALSE)</f>
        <v>0.73573420752714014</v>
      </c>
      <c r="Z31" s="5">
        <f t="shared" si="11"/>
        <v>24398.448509861213</v>
      </c>
      <c r="AA31" s="113">
        <f t="shared" si="20"/>
        <v>31694.034033819833</v>
      </c>
      <c r="AB31" s="5">
        <f t="shared" si="12"/>
        <v>31694.034033819833</v>
      </c>
      <c r="AC31" s="58">
        <f t="shared" si="13"/>
        <v>0</v>
      </c>
      <c r="AD31" s="58">
        <f t="shared" si="14"/>
        <v>63388.068067639666</v>
      </c>
      <c r="AE31" s="70">
        <f t="shared" si="15"/>
        <v>1.7292790917882141E-2</v>
      </c>
      <c r="AF31" s="70">
        <f t="shared" si="16"/>
        <v>0</v>
      </c>
      <c r="AG31" s="70">
        <f t="shared" si="17"/>
        <v>1.7292790917882141E-2</v>
      </c>
      <c r="AH31" s="19">
        <f t="shared" si="21"/>
        <v>89259.671216590315</v>
      </c>
      <c r="AI31" s="19">
        <f t="shared" si="22"/>
        <v>-8050.1735043163781</v>
      </c>
      <c r="AJ31" s="19">
        <f t="shared" si="22"/>
        <v>170469.16892886427</v>
      </c>
      <c r="AK31" s="72">
        <f t="shared" si="18"/>
        <v>0</v>
      </c>
      <c r="AL31" s="6">
        <f t="shared" si="19"/>
        <v>0</v>
      </c>
    </row>
    <row r="32" spans="1:42" ht="15" customHeight="1" x14ac:dyDescent="0.25">
      <c r="A32" s="4">
        <v>42826</v>
      </c>
      <c r="B32" s="60">
        <f t="shared" si="2"/>
        <v>4</v>
      </c>
      <c r="C32">
        <v>2315123.86</v>
      </c>
      <c r="D32">
        <v>0</v>
      </c>
      <c r="E32" s="94">
        <v>36.4</v>
      </c>
      <c r="F32">
        <v>0</v>
      </c>
      <c r="G32">
        <v>36.799999999999997</v>
      </c>
      <c r="H32" s="6">
        <v>13.901926450650169</v>
      </c>
      <c r="I32" s="6">
        <v>3.6600000000000001E-2</v>
      </c>
      <c r="J32" s="1" t="s">
        <v>11</v>
      </c>
      <c r="K32" s="1" t="s">
        <v>11</v>
      </c>
      <c r="L32" s="5">
        <v>1786273</v>
      </c>
      <c r="M32" s="7">
        <v>1671465</v>
      </c>
      <c r="N32" s="112">
        <f t="shared" si="7"/>
        <v>-1.1000000000000014</v>
      </c>
      <c r="O32" s="21">
        <f t="shared" si="8"/>
        <v>-0.13</v>
      </c>
      <c r="P32" s="93">
        <f t="shared" si="9"/>
        <v>-60797.076549000107</v>
      </c>
      <c r="Q32" s="8">
        <f t="shared" si="10"/>
        <v>466.62072599999999</v>
      </c>
      <c r="R32" s="8"/>
      <c r="S32" s="8"/>
      <c r="T32" s="20">
        <f t="shared" si="5"/>
        <v>-2.8750875483319952E-2</v>
      </c>
      <c r="U32" s="20">
        <f t="shared" si="6"/>
        <v>2.206644653439837E-4</v>
      </c>
      <c r="V32" s="101">
        <v>1.1520610232321131</v>
      </c>
      <c r="W32" s="1">
        <v>1.1520610232321131</v>
      </c>
      <c r="X32" s="1">
        <f>VLOOKUP($B32,Sheet6!$E$4:$H$15,3,FALSE)</f>
        <v>1.152219939958919</v>
      </c>
      <c r="Y32" s="1">
        <f>VLOOKUP($B32,Sheet6!$E$4:$H$15,4,FALSE)</f>
        <v>1.5132048869518739</v>
      </c>
      <c r="Z32" s="5">
        <f t="shared" si="11"/>
        <v>-91998.433346334132</v>
      </c>
      <c r="AA32" s="113">
        <f t="shared" si="20"/>
        <v>-70041.942218562166</v>
      </c>
      <c r="AB32" s="5">
        <f t="shared" si="12"/>
        <v>-70041.942218562166</v>
      </c>
      <c r="AC32" s="58">
        <f t="shared" si="13"/>
        <v>537.57555105687152</v>
      </c>
      <c r="AD32" s="58">
        <f t="shared" si="14"/>
        <v>-139546.30888606745</v>
      </c>
      <c r="AE32" s="70">
        <f t="shared" si="15"/>
        <v>-3.3122763028132655E-2</v>
      </c>
      <c r="AF32" s="70">
        <f t="shared" si="16"/>
        <v>2.5421892973515704E-4</v>
      </c>
      <c r="AG32" s="70">
        <f t="shared" si="17"/>
        <v>-3.2868544098397498E-2</v>
      </c>
      <c r="AH32" s="19">
        <f t="shared" si="21"/>
        <v>-101735.976252382</v>
      </c>
      <c r="AI32" s="19">
        <f t="shared" si="22"/>
        <v>537.57555105687152</v>
      </c>
      <c r="AJ32" s="19">
        <f t="shared" si="22"/>
        <v>-202934.37695370711</v>
      </c>
      <c r="AK32" s="72">
        <f t="shared" si="18"/>
        <v>0</v>
      </c>
      <c r="AL32" s="6">
        <f t="shared" si="19"/>
        <v>0</v>
      </c>
    </row>
    <row r="33" spans="1:38" ht="15" customHeight="1" x14ac:dyDescent="0.25">
      <c r="A33" s="4">
        <v>42856</v>
      </c>
      <c r="B33" s="60">
        <f t="shared" si="2"/>
        <v>5</v>
      </c>
      <c r="C33">
        <v>2854158.26</v>
      </c>
      <c r="D33">
        <v>0.06</v>
      </c>
      <c r="E33" s="94">
        <v>40.200000000000003</v>
      </c>
      <c r="F33">
        <v>0</v>
      </c>
      <c r="G33">
        <v>37.700000000000003</v>
      </c>
      <c r="H33" s="6">
        <v>13.901926450650169</v>
      </c>
      <c r="I33" s="6">
        <v>1.95E-2</v>
      </c>
      <c r="J33" s="1" t="s">
        <v>11</v>
      </c>
      <c r="K33" s="1" t="s">
        <v>11</v>
      </c>
      <c r="L33" s="5">
        <v>2119778</v>
      </c>
      <c r="M33" s="7">
        <v>2428340</v>
      </c>
      <c r="N33" s="112">
        <f t="shared" si="7"/>
        <v>-0.19999999999999574</v>
      </c>
      <c r="O33" s="21">
        <f t="shared" si="8"/>
        <v>0</v>
      </c>
      <c r="P33" s="93">
        <f t="shared" si="9"/>
        <v>-11054.013917999808</v>
      </c>
      <c r="Q33" s="8">
        <f t="shared" si="10"/>
        <v>0</v>
      </c>
      <c r="R33" s="8"/>
      <c r="S33" s="8"/>
      <c r="T33" s="20">
        <f t="shared" si="5"/>
        <v>-4.3482300204647443E-3</v>
      </c>
      <c r="U33" s="20">
        <f t="shared" si="6"/>
        <v>0</v>
      </c>
      <c r="V33" s="101">
        <v>1.4421604407088038</v>
      </c>
      <c r="W33" s="1">
        <v>1.4421604407088038</v>
      </c>
      <c r="X33" s="1">
        <f>VLOOKUP($B33,Sheet6!$E$4:$H$15,3,FALSE)</f>
        <v>1.1851582661821245</v>
      </c>
      <c r="Y33" s="1">
        <f>VLOOKUP($B33,Sheet6!$E$4:$H$15,4,FALSE)</f>
        <v>2.2029768560188674</v>
      </c>
      <c r="Z33" s="5">
        <f t="shared" si="11"/>
        <v>-24351.736827464018</v>
      </c>
      <c r="AA33" s="113">
        <f t="shared" si="20"/>
        <v>-15941.661583583853</v>
      </c>
      <c r="AB33" s="5">
        <f t="shared" si="12"/>
        <v>-13100.755969409725</v>
      </c>
      <c r="AC33" s="58">
        <f t="shared" si="13"/>
        <v>0</v>
      </c>
      <c r="AD33" s="58">
        <f t="shared" si="14"/>
        <v>-29042.417552993578</v>
      </c>
      <c r="AE33" s="70">
        <f t="shared" si="15"/>
        <v>-6.2708453226166866E-3</v>
      </c>
      <c r="AF33" s="70">
        <f t="shared" si="16"/>
        <v>0</v>
      </c>
      <c r="AG33" s="70">
        <f t="shared" si="17"/>
        <v>-6.2708453226166866E-3</v>
      </c>
      <c r="AH33" s="19">
        <f t="shared" si="21"/>
        <v>54100.280634978313</v>
      </c>
      <c r="AI33" s="19">
        <f t="shared" si="22"/>
        <v>-537.57555105687152</v>
      </c>
      <c r="AJ33" s="19">
        <f t="shared" si="22"/>
        <v>110503.89133307387</v>
      </c>
      <c r="AK33" s="72">
        <f t="shared" si="18"/>
        <v>0.06</v>
      </c>
      <c r="AL33" s="6">
        <f t="shared" si="19"/>
        <v>0</v>
      </c>
    </row>
    <row r="34" spans="1:38" ht="15" customHeight="1" x14ac:dyDescent="0.25">
      <c r="A34" s="4">
        <v>42887</v>
      </c>
      <c r="B34" s="60">
        <f t="shared" si="2"/>
        <v>6</v>
      </c>
      <c r="C34">
        <v>2459975.3199999998</v>
      </c>
      <c r="D34">
        <v>0.37</v>
      </c>
      <c r="E34" s="94">
        <v>42.4</v>
      </c>
      <c r="F34">
        <v>0.06</v>
      </c>
      <c r="G34">
        <v>36.9</v>
      </c>
      <c r="H34" s="6">
        <v>13.901926450650169</v>
      </c>
      <c r="I34" s="6">
        <v>2.86E-2</v>
      </c>
      <c r="J34" s="1" t="s">
        <v>11</v>
      </c>
      <c r="K34" s="1" t="s">
        <v>11</v>
      </c>
      <c r="L34" s="5">
        <v>2059481</v>
      </c>
      <c r="M34" s="7">
        <v>2723182</v>
      </c>
      <c r="N34" s="112">
        <f t="shared" si="7"/>
        <v>-1.8000000000000043</v>
      </c>
      <c r="O34" s="21">
        <f t="shared" si="8"/>
        <v>0.03</v>
      </c>
      <c r="P34" s="93">
        <f t="shared" si="9"/>
        <v>-99486.125262000132</v>
      </c>
      <c r="Q34" s="8">
        <f t="shared" si="10"/>
        <v>-107.68170599999999</v>
      </c>
      <c r="R34" s="8"/>
      <c r="S34" s="8"/>
      <c r="T34" s="20">
        <f t="shared" si="5"/>
        <v>-4.2172735468944018E-2</v>
      </c>
      <c r="U34" s="20">
        <f t="shared" si="6"/>
        <v>-4.5646888850310638E-5</v>
      </c>
      <c r="V34" s="101">
        <v>1.3626137261133346</v>
      </c>
      <c r="W34" s="1">
        <v>1.3626137261133346</v>
      </c>
      <c r="X34" s="1">
        <f>VLOOKUP($B34,Sheet6!$E$4:$H$15,3,FALSE)</f>
        <v>1.1770790540896401</v>
      </c>
      <c r="Y34" s="1">
        <f>VLOOKUP($B34,Sheet6!$E$4:$H$15,4,FALSE)</f>
        <v>2.2674598252005316</v>
      </c>
      <c r="Z34" s="5">
        <f t="shared" si="11"/>
        <v>-225580.792196453</v>
      </c>
      <c r="AA34" s="113">
        <f t="shared" si="20"/>
        <v>-135561.15983983196</v>
      </c>
      <c r="AB34" s="5">
        <f t="shared" si="12"/>
        <v>-117103.03421843857</v>
      </c>
      <c r="AC34" s="58">
        <f t="shared" si="13"/>
        <v>-146.72857064690061</v>
      </c>
      <c r="AD34" s="58">
        <f t="shared" si="14"/>
        <v>-252810.92262891744</v>
      </c>
      <c r="AE34" s="70">
        <f t="shared" si="15"/>
        <v>-5.7465148217729807E-2</v>
      </c>
      <c r="AF34" s="70">
        <f t="shared" si="16"/>
        <v>-6.2199077301803012E-5</v>
      </c>
      <c r="AG34" s="70">
        <f t="shared" si="17"/>
        <v>-5.752734729503161E-2</v>
      </c>
      <c r="AH34" s="19">
        <f t="shared" si="21"/>
        <v>-119619.4982562481</v>
      </c>
      <c r="AI34" s="19">
        <f t="shared" si="22"/>
        <v>-146.72857064690061</v>
      </c>
      <c r="AJ34" s="19">
        <f t="shared" si="22"/>
        <v>-223768.50507592387</v>
      </c>
      <c r="AK34" s="72">
        <f t="shared" si="18"/>
        <v>0.31</v>
      </c>
      <c r="AL34" s="6">
        <f t="shared" si="19"/>
        <v>0.06</v>
      </c>
    </row>
    <row r="35" spans="1:38" ht="15" customHeight="1" x14ac:dyDescent="0.25">
      <c r="A35" s="4">
        <v>42917</v>
      </c>
      <c r="B35" s="60">
        <f t="shared" si="2"/>
        <v>7</v>
      </c>
      <c r="C35">
        <v>1908908.17</v>
      </c>
      <c r="D35">
        <v>12.77</v>
      </c>
      <c r="E35" s="94">
        <v>39.1</v>
      </c>
      <c r="F35">
        <v>0.37</v>
      </c>
      <c r="G35">
        <v>33.200000000000003</v>
      </c>
      <c r="H35" s="6">
        <v>13.901926450650169</v>
      </c>
      <c r="I35" s="6">
        <v>3.5499999999999997E-2</v>
      </c>
      <c r="J35" s="1" t="s">
        <v>11</v>
      </c>
      <c r="K35" s="1" t="s">
        <v>11</v>
      </c>
      <c r="L35" s="5">
        <v>1620940</v>
      </c>
      <c r="M35" s="7">
        <v>2052192</v>
      </c>
      <c r="N35" s="112">
        <f t="shared" si="7"/>
        <v>-1.6000000000000014</v>
      </c>
      <c r="O35" s="21">
        <f t="shared" si="8"/>
        <v>-0.26</v>
      </c>
      <c r="P35" s="93">
        <f t="shared" si="9"/>
        <v>-88432.111344000325</v>
      </c>
      <c r="Q35" s="8">
        <f t="shared" si="10"/>
        <v>933.24145200000021</v>
      </c>
      <c r="R35" s="8"/>
      <c r="S35" s="8"/>
      <c r="T35" s="20">
        <f t="shared" si="5"/>
        <v>-5.0816429713927642E-2</v>
      </c>
      <c r="U35" s="20">
        <f t="shared" si="6"/>
        <v>5.3627577054224959E-4</v>
      </c>
      <c r="V35" s="101">
        <v>1.0486367082270924</v>
      </c>
      <c r="W35" s="1">
        <v>1.0486367082270924</v>
      </c>
      <c r="X35" s="1">
        <f>VLOOKUP($B35,Sheet6!$E$4:$H$15,3,FALSE)</f>
        <v>1.0515405277294989</v>
      </c>
      <c r="Y35" s="1">
        <f>VLOOKUP($B35,Sheet6!$E$4:$H$15,4,FALSE)</f>
        <v>1.7540043667698575</v>
      </c>
      <c r="Z35" s="5">
        <f t="shared" si="11"/>
        <v>-155110.30946005482</v>
      </c>
      <c r="AA35" s="113">
        <f t="shared" si="20"/>
        <v>-92733.158141344218</v>
      </c>
      <c r="AB35" s="5">
        <f t="shared" si="12"/>
        <v>-92733.158141344218</v>
      </c>
      <c r="AC35" s="58">
        <f t="shared" si="13"/>
        <v>978.63124420635233</v>
      </c>
      <c r="AD35" s="58">
        <f t="shared" si="14"/>
        <v>-184487.68503848207</v>
      </c>
      <c r="AE35" s="70">
        <f t="shared" si="15"/>
        <v>-5.3287973579066492E-2</v>
      </c>
      <c r="AF35" s="70">
        <f t="shared" si="16"/>
        <v>5.6235845872337222E-4</v>
      </c>
      <c r="AG35" s="70">
        <f t="shared" si="17"/>
        <v>-5.2725615120343121E-2</v>
      </c>
      <c r="AH35" s="19">
        <f t="shared" si="21"/>
        <v>42828.001698487744</v>
      </c>
      <c r="AI35" s="19">
        <f t="shared" si="22"/>
        <v>1125.3598148532528</v>
      </c>
      <c r="AJ35" s="19">
        <f t="shared" si="22"/>
        <v>68323.237590435368</v>
      </c>
      <c r="AK35" s="72">
        <f t="shared" si="18"/>
        <v>12.4</v>
      </c>
      <c r="AL35" s="6">
        <f t="shared" si="19"/>
        <v>0.31</v>
      </c>
    </row>
    <row r="36" spans="1:38" ht="15" customHeight="1" x14ac:dyDescent="0.25">
      <c r="A36" s="4">
        <v>42948</v>
      </c>
      <c r="B36" s="60">
        <f t="shared" si="2"/>
        <v>8</v>
      </c>
      <c r="C36">
        <v>1678234.51</v>
      </c>
      <c r="D36">
        <v>2.0299999999999998</v>
      </c>
      <c r="E36" s="94">
        <v>31.5</v>
      </c>
      <c r="F36">
        <v>12.77</v>
      </c>
      <c r="G36">
        <v>33.200000000000003</v>
      </c>
      <c r="H36" s="6">
        <v>13.901926450650169</v>
      </c>
      <c r="I36" s="6">
        <v>2.5699999999999997E-2</v>
      </c>
      <c r="J36" s="1" t="s">
        <v>11</v>
      </c>
      <c r="K36" s="1" t="s">
        <v>11</v>
      </c>
      <c r="L36" s="5">
        <v>1411876</v>
      </c>
      <c r="M36" s="7">
        <v>1308766</v>
      </c>
      <c r="N36" s="112">
        <f t="shared" si="7"/>
        <v>-2.3999999999999986</v>
      </c>
      <c r="O36" s="21">
        <f t="shared" si="8"/>
        <v>8</v>
      </c>
      <c r="P36" s="93">
        <f t="shared" si="9"/>
        <v>-132648.16701599979</v>
      </c>
      <c r="Q36" s="8">
        <f t="shared" si="10"/>
        <v>-28715.121599999995</v>
      </c>
      <c r="R36" s="8"/>
      <c r="S36" s="8"/>
      <c r="T36" s="20">
        <f t="shared" si="5"/>
        <v>-9.5899610723894815E-2</v>
      </c>
      <c r="U36" s="20">
        <f t="shared" si="6"/>
        <v>-2.0759947500798473E-2</v>
      </c>
      <c r="V36" s="101">
        <v>0.88156770605653045</v>
      </c>
      <c r="W36" s="1">
        <v>0.88156770605653045</v>
      </c>
      <c r="X36" s="1">
        <f>VLOOKUP($B36,Sheet6!$E$4:$H$15,3,FALSE)</f>
        <v>1.049676094169695</v>
      </c>
      <c r="Y36" s="1">
        <f>VLOOKUP($B36,Sheet6!$E$4:$H$15,4,FALSE)</f>
        <v>1.3311776044939942</v>
      </c>
      <c r="Z36" s="5">
        <f t="shared" si="11"/>
        <v>-176578.26920887787</v>
      </c>
      <c r="AA36" s="113">
        <f t="shared" si="20"/>
        <v>-116938.34030889846</v>
      </c>
      <c r="AB36" s="5">
        <f t="shared" si="12"/>
        <v>-116938.34030889846</v>
      </c>
      <c r="AC36" s="58">
        <f t="shared" si="13"/>
        <v>-25314.323878046325</v>
      </c>
      <c r="AD36" s="58">
        <f t="shared" si="14"/>
        <v>-259191.00449584326</v>
      </c>
      <c r="AE36" s="70">
        <f t="shared" si="15"/>
        <v>-8.4541999837578208E-2</v>
      </c>
      <c r="AF36" s="70">
        <f t="shared" si="16"/>
        <v>-1.8301299296132913E-2</v>
      </c>
      <c r="AG36" s="70">
        <f t="shared" si="17"/>
        <v>-0.10284329913371112</v>
      </c>
      <c r="AH36" s="19">
        <f t="shared" si="21"/>
        <v>-24205.182167554245</v>
      </c>
      <c r="AI36" s="19">
        <f t="shared" si="22"/>
        <v>-26292.955122252679</v>
      </c>
      <c r="AJ36" s="19">
        <f t="shared" si="22"/>
        <v>-74703.319457361184</v>
      </c>
      <c r="AK36" s="72">
        <f t="shared" si="18"/>
        <v>-10.74</v>
      </c>
      <c r="AL36" s="6">
        <f t="shared" si="19"/>
        <v>12.4</v>
      </c>
    </row>
    <row r="37" spans="1:38" ht="15" customHeight="1" x14ac:dyDescent="0.25">
      <c r="A37" s="4">
        <v>42979</v>
      </c>
      <c r="B37" s="60">
        <f t="shared" si="2"/>
        <v>9</v>
      </c>
      <c r="C37">
        <v>1617594.52</v>
      </c>
      <c r="D37">
        <v>0</v>
      </c>
      <c r="E37" s="94">
        <v>33.200000000000003</v>
      </c>
      <c r="F37">
        <v>2.0299999999999998</v>
      </c>
      <c r="G37">
        <v>34.799999999999997</v>
      </c>
      <c r="H37" s="6">
        <v>13.901926450650169</v>
      </c>
      <c r="I37" s="6">
        <v>3.8699999999999998E-2</v>
      </c>
      <c r="J37" s="1" t="s">
        <v>11</v>
      </c>
      <c r="K37" s="1" t="s">
        <v>11</v>
      </c>
      <c r="L37" s="5">
        <v>1444968</v>
      </c>
      <c r="M37" s="7">
        <v>1036706</v>
      </c>
      <c r="N37" s="112">
        <f t="shared" si="7"/>
        <v>1.4000000000000021</v>
      </c>
      <c r="O37" s="21">
        <f t="shared" si="8"/>
        <v>-9.84</v>
      </c>
      <c r="P37" s="93">
        <f t="shared" si="9"/>
        <v>77378.097426000284</v>
      </c>
      <c r="Q37" s="8">
        <f t="shared" si="10"/>
        <v>35319.599567999998</v>
      </c>
      <c r="R37" s="8"/>
      <c r="S37" s="8"/>
      <c r="T37" s="20">
        <f t="shared" si="5"/>
        <v>5.2452087555275105E-2</v>
      </c>
      <c r="U37" s="20">
        <f t="shared" si="6"/>
        <v>2.3942004140508809E-2</v>
      </c>
      <c r="V37" s="101">
        <v>0.87635315590168161</v>
      </c>
      <c r="W37" s="1">
        <v>0.87635315590168161</v>
      </c>
      <c r="X37" s="1">
        <f>VLOOKUP($B37,Sheet6!$E$4:$H$15,3,FALSE)</f>
        <v>1.0471901827566226</v>
      </c>
      <c r="Y37" s="1">
        <f>VLOOKUP($B37,Sheet6!$E$4:$H$15,4,FALSE)</f>
        <v>1.1094659414335433</v>
      </c>
      <c r="Z37" s="5">
        <f t="shared" si="11"/>
        <v>85848.363707073833</v>
      </c>
      <c r="AA37" s="113">
        <f t="shared" si="20"/>
        <v>67810.539876943134</v>
      </c>
      <c r="AB37" s="5">
        <f t="shared" si="12"/>
        <v>67810.539876943134</v>
      </c>
      <c r="AC37" s="58">
        <f t="shared" si="13"/>
        <v>30952.442546600469</v>
      </c>
      <c r="AD37" s="58">
        <f t="shared" si="14"/>
        <v>166573.52230048674</v>
      </c>
      <c r="AE37" s="70">
        <f t="shared" si="15"/>
        <v>4.596655246269666E-2</v>
      </c>
      <c r="AF37" s="70">
        <f t="shared" si="16"/>
        <v>2.0981650887146021E-2</v>
      </c>
      <c r="AG37" s="70">
        <f t="shared" si="17"/>
        <v>6.694820334984268E-2</v>
      </c>
      <c r="AH37" s="19">
        <f t="shared" si="21"/>
        <v>184748.88018584158</v>
      </c>
      <c r="AI37" s="19">
        <f t="shared" si="22"/>
        <v>56266.76642464679</v>
      </c>
      <c r="AJ37" s="19">
        <f t="shared" si="22"/>
        <v>425764.52679633</v>
      </c>
      <c r="AK37" s="72">
        <f t="shared" si="18"/>
        <v>-2.0299999999999998</v>
      </c>
      <c r="AL37" s="6">
        <f t="shared" si="19"/>
        <v>-10.74</v>
      </c>
    </row>
    <row r="38" spans="1:38" ht="15" customHeight="1" x14ac:dyDescent="0.25">
      <c r="A38" s="4">
        <v>43009</v>
      </c>
      <c r="B38" s="60">
        <f t="shared" si="2"/>
        <v>10</v>
      </c>
      <c r="C38">
        <v>1892036.12</v>
      </c>
      <c r="D38">
        <v>0</v>
      </c>
      <c r="E38" s="94">
        <v>34.4</v>
      </c>
      <c r="F38">
        <v>0</v>
      </c>
      <c r="G38">
        <v>33.6</v>
      </c>
      <c r="H38" s="6">
        <v>13.901926450650169</v>
      </c>
      <c r="I38" s="6">
        <v>5.4000000000000006E-2</v>
      </c>
      <c r="J38" s="1" t="s">
        <v>11</v>
      </c>
      <c r="K38" s="1" t="s">
        <v>11</v>
      </c>
      <c r="L38" s="5">
        <v>1337061</v>
      </c>
      <c r="M38" s="7">
        <v>1003042</v>
      </c>
      <c r="N38" s="112">
        <f t="shared" si="7"/>
        <v>0.29999999999999716</v>
      </c>
      <c r="O38" s="21">
        <f t="shared" si="8"/>
        <v>-0.97</v>
      </c>
      <c r="P38" s="93">
        <f t="shared" si="9"/>
        <v>16581.020876999944</v>
      </c>
      <c r="Q38" s="8">
        <f t="shared" si="10"/>
        <v>3481.7084939999995</v>
      </c>
      <c r="R38" s="8"/>
      <c r="S38" s="8"/>
      <c r="T38" s="20">
        <f t="shared" si="5"/>
        <v>1.0935186278892922E-2</v>
      </c>
      <c r="U38" s="20">
        <f t="shared" si="6"/>
        <v>2.2961873839448675E-3</v>
      </c>
      <c r="V38" s="101">
        <v>0.97691325630951342</v>
      </c>
      <c r="W38" s="1">
        <v>0.97691325630951342</v>
      </c>
      <c r="X38" s="1">
        <f>VLOOKUP($B38,Sheet6!$E$4:$H$15,3,FALSE)</f>
        <v>1.0341391478379942</v>
      </c>
      <c r="Y38" s="1">
        <f>VLOOKUP($B38,Sheet6!$E$4:$H$15,4,FALSE)</f>
        <v>0.96754467750437401</v>
      </c>
      <c r="Z38" s="5">
        <f t="shared" si="11"/>
        <v>16042.878497130205</v>
      </c>
      <c r="AA38" s="113">
        <f t="shared" si="20"/>
        <v>16198.21909788604</v>
      </c>
      <c r="AB38" s="5">
        <f t="shared" si="12"/>
        <v>16198.21909788604</v>
      </c>
      <c r="AC38" s="58">
        <f t="shared" si="13"/>
        <v>3401.3271823940313</v>
      </c>
      <c r="AD38" s="58">
        <f t="shared" si="14"/>
        <v>35797.765378166114</v>
      </c>
      <c r="AE38" s="70">
        <f t="shared" si="15"/>
        <v>1.0682728436064395E-2</v>
      </c>
      <c r="AF38" s="70">
        <f t="shared" si="16"/>
        <v>2.243175894346403E-3</v>
      </c>
      <c r="AG38" s="70">
        <f t="shared" si="17"/>
        <v>1.2925904330410798E-2</v>
      </c>
      <c r="AH38" s="19">
        <f t="shared" si="21"/>
        <v>-51612.320779057096</v>
      </c>
      <c r="AI38" s="19">
        <f t="shared" si="22"/>
        <v>-27551.115364206438</v>
      </c>
      <c r="AJ38" s="19">
        <f t="shared" si="22"/>
        <v>-130775.75692232064</v>
      </c>
      <c r="AK38" s="72">
        <f t="shared" si="18"/>
        <v>0</v>
      </c>
      <c r="AL38" s="6">
        <f t="shared" si="19"/>
        <v>-2.0299999999999998</v>
      </c>
    </row>
    <row r="39" spans="1:38" ht="15" customHeight="1" x14ac:dyDescent="0.25">
      <c r="A39" s="4">
        <v>43040</v>
      </c>
      <c r="B39" s="60">
        <f t="shared" si="2"/>
        <v>11</v>
      </c>
      <c r="C39">
        <v>1960301.74</v>
      </c>
      <c r="D39">
        <v>0</v>
      </c>
      <c r="E39" s="94">
        <v>37.200000000000003</v>
      </c>
      <c r="F39">
        <v>0</v>
      </c>
      <c r="G39">
        <v>29.8</v>
      </c>
      <c r="H39" s="10">
        <v>13.901926450650169</v>
      </c>
      <c r="I39" s="10">
        <v>2.7999999999999997E-2</v>
      </c>
      <c r="J39" s="9" t="s">
        <v>11</v>
      </c>
      <c r="K39" s="9" t="s">
        <v>11</v>
      </c>
      <c r="L39" s="7">
        <v>869900</v>
      </c>
      <c r="M39" s="7">
        <v>556679</v>
      </c>
      <c r="N39" s="112">
        <f t="shared" si="7"/>
        <v>3.5</v>
      </c>
      <c r="O39" s="21">
        <f t="shared" si="8"/>
        <v>-3.26</v>
      </c>
      <c r="P39" s="93">
        <f t="shared" si="9"/>
        <v>193445.2435649999</v>
      </c>
      <c r="Q39" s="8">
        <f t="shared" si="10"/>
        <v>11701.412051999998</v>
      </c>
      <c r="R39" s="8"/>
      <c r="S39" s="8"/>
      <c r="T39" s="20">
        <f t="shared" si="5"/>
        <v>0.11016247389200487</v>
      </c>
      <c r="U39" s="20">
        <f t="shared" si="6"/>
        <v>6.6636763764362219E-3</v>
      </c>
      <c r="V39" s="101">
        <v>1.0664567960110445</v>
      </c>
      <c r="W39" s="1">
        <v>1.0664567960110445</v>
      </c>
      <c r="X39" s="1">
        <f>VLOOKUP($B39,Sheet6!$E$4:$H$15,3,FALSE)</f>
        <v>0.94464633696739853</v>
      </c>
      <c r="Y39" s="1">
        <f>VLOOKUP($B39,Sheet6!$E$4:$H$15,4,FALSE)</f>
        <v>0.49928337763309399</v>
      </c>
      <c r="Z39" s="5">
        <f t="shared" si="11"/>
        <v>96583.994594189688</v>
      </c>
      <c r="AA39" s="113">
        <f t="shared" si="20"/>
        <v>206300.9946559059</v>
      </c>
      <c r="AB39" s="5">
        <f t="shared" si="12"/>
        <v>182737.34073744336</v>
      </c>
      <c r="AC39" s="58">
        <f t="shared" si="13"/>
        <v>12479.050405780939</v>
      </c>
      <c r="AD39" s="58">
        <f t="shared" si="14"/>
        <v>401517.38579913025</v>
      </c>
      <c r="AE39" s="70">
        <f t="shared" si="15"/>
        <v>0.11748351894751784</v>
      </c>
      <c r="AF39" s="70">
        <f t="shared" si="16"/>
        <v>7.1065229580686597E-3</v>
      </c>
      <c r="AG39" s="70">
        <f t="shared" si="17"/>
        <v>0.12459004190558649</v>
      </c>
      <c r="AH39" s="19">
        <f t="shared" si="21"/>
        <v>190102.77555801987</v>
      </c>
      <c r="AI39" s="19">
        <f t="shared" si="22"/>
        <v>9077.7232233869072</v>
      </c>
      <c r="AJ39" s="19">
        <f t="shared" si="22"/>
        <v>365719.62042096414</v>
      </c>
      <c r="AK39" s="72">
        <f t="shared" si="18"/>
        <v>0</v>
      </c>
      <c r="AL39" s="6">
        <f t="shared" si="19"/>
        <v>0</v>
      </c>
    </row>
    <row r="40" spans="1:38" ht="15" customHeight="1" x14ac:dyDescent="0.25">
      <c r="A40" s="4">
        <v>43070</v>
      </c>
      <c r="B40" s="60">
        <f t="shared" si="2"/>
        <v>12</v>
      </c>
      <c r="C40">
        <v>1432590.6</v>
      </c>
      <c r="D40">
        <v>0.05</v>
      </c>
      <c r="E40" s="94">
        <v>32.4</v>
      </c>
      <c r="F40">
        <v>0</v>
      </c>
      <c r="G40">
        <v>25.3</v>
      </c>
      <c r="H40" s="10">
        <v>13.901926450650169</v>
      </c>
      <c r="I40" s="10">
        <v>1.3600000000000001E-2</v>
      </c>
      <c r="J40" s="9">
        <v>1</v>
      </c>
      <c r="K40" s="9" t="s">
        <v>11</v>
      </c>
      <c r="L40" s="7">
        <v>408506</v>
      </c>
      <c r="M40" s="7">
        <v>245105</v>
      </c>
      <c r="N40" s="112">
        <f t="shared" si="7"/>
        <v>-1.2000000000000028</v>
      </c>
      <c r="O40" s="21">
        <f t="shared" si="8"/>
        <v>0</v>
      </c>
      <c r="P40" s="93">
        <f t="shared" si="9"/>
        <v>-66324.083508000243</v>
      </c>
      <c r="Q40" s="8">
        <f t="shared" si="10"/>
        <v>0</v>
      </c>
      <c r="R40" s="8"/>
      <c r="S40" s="8"/>
      <c r="T40" s="20">
        <f t="shared" si="5"/>
        <v>-4.6860654185609252E-2</v>
      </c>
      <c r="U40" s="20">
        <f t="shared" si="6"/>
        <v>0</v>
      </c>
      <c r="V40" s="101">
        <v>0.84411169753798587</v>
      </c>
      <c r="W40" s="1">
        <v>0.84411169753798587</v>
      </c>
      <c r="X40" s="1">
        <f>VLOOKUP($B40,Sheet6!$E$4:$H$15,3,FALSE)</f>
        <v>0.7481039658713855</v>
      </c>
      <c r="Y40" s="1">
        <f>VLOOKUP($B40,Sheet6!$E$4:$H$15,4,FALSE)</f>
        <v>0.16876818322222856</v>
      </c>
      <c r="Z40" s="5">
        <f t="shared" si="11"/>
        <v>-11193.395077524572</v>
      </c>
      <c r="AA40" s="113">
        <f t="shared" si="20"/>
        <v>-55984.934717589218</v>
      </c>
      <c r="AB40" s="5">
        <f t="shared" si="12"/>
        <v>-49617.309905119939</v>
      </c>
      <c r="AC40" s="58">
        <f t="shared" si="13"/>
        <v>0</v>
      </c>
      <c r="AD40" s="58">
        <f t="shared" si="14"/>
        <v>-105602.24462270916</v>
      </c>
      <c r="AE40" s="70">
        <f t="shared" si="15"/>
        <v>-3.9555626352355149E-2</v>
      </c>
      <c r="AF40" s="70">
        <f t="shared" si="16"/>
        <v>0</v>
      </c>
      <c r="AG40" s="70">
        <f t="shared" si="17"/>
        <v>-3.9555626352355149E-2</v>
      </c>
      <c r="AH40" s="19">
        <f t="shared" si="21"/>
        <v>-262285.92937349511</v>
      </c>
      <c r="AI40" s="19">
        <f t="shared" si="22"/>
        <v>-12479.050405780939</v>
      </c>
      <c r="AJ40" s="19">
        <f t="shared" si="22"/>
        <v>-507119.63042183942</v>
      </c>
      <c r="AK40" s="72">
        <f t="shared" si="18"/>
        <v>0.05</v>
      </c>
      <c r="AL40" s="6">
        <f t="shared" si="19"/>
        <v>0</v>
      </c>
    </row>
    <row r="41" spans="1:38" ht="15" customHeight="1" x14ac:dyDescent="0.25">
      <c r="A41" s="4">
        <v>43101</v>
      </c>
      <c r="B41" s="60">
        <f t="shared" si="2"/>
        <v>1</v>
      </c>
      <c r="C41">
        <v>1245829.52</v>
      </c>
      <c r="D41">
        <v>0</v>
      </c>
      <c r="E41" s="94">
        <v>27.8</v>
      </c>
      <c r="F41">
        <v>0.05</v>
      </c>
      <c r="G41">
        <v>18.8</v>
      </c>
      <c r="H41" s="10">
        <v>13.901926450650169</v>
      </c>
      <c r="I41" s="10">
        <v>2.9300000000000003E-2</v>
      </c>
      <c r="J41" s="9" t="s">
        <v>11</v>
      </c>
      <c r="K41" s="9">
        <v>1</v>
      </c>
      <c r="L41" s="7">
        <v>118376</v>
      </c>
      <c r="M41" s="7">
        <v>142259</v>
      </c>
      <c r="N41" s="112">
        <f t="shared" si="7"/>
        <v>-3.5</v>
      </c>
      <c r="O41" s="21">
        <f t="shared" si="8"/>
        <v>0.05</v>
      </c>
      <c r="P41" s="93">
        <f t="shared" si="9"/>
        <v>-193445.2435649999</v>
      </c>
      <c r="Q41" s="8">
        <f t="shared" si="10"/>
        <v>-179.46951000000001</v>
      </c>
      <c r="R41" s="8"/>
      <c r="S41" s="8"/>
      <c r="T41" s="20">
        <f t="shared" si="5"/>
        <v>-0.16286203233274307</v>
      </c>
      <c r="U41" s="20">
        <f t="shared" si="6"/>
        <v>-1.5109582743780592E-4</v>
      </c>
      <c r="V41" s="101">
        <v>0.69903743703562948</v>
      </c>
      <c r="W41" s="1">
        <v>0.69903743703562948</v>
      </c>
      <c r="X41" s="1">
        <f>VLOOKUP($B41,Sheet6!$E$4:$H$15,3,FALSE)</f>
        <v>0.68238268288829185</v>
      </c>
      <c r="Y41" s="1">
        <f>VLOOKUP($B41,Sheet6!$E$4:$H$15,4,FALSE)</f>
        <v>9.7920193453824286E-2</v>
      </c>
      <c r="Z41" s="5">
        <f t="shared" si="11"/>
        <v>-18942.195672606947</v>
      </c>
      <c r="AA41" s="113">
        <f t="shared" si="20"/>
        <v>-135225.46726841063</v>
      </c>
      <c r="AB41" s="5">
        <f t="shared" si="12"/>
        <v>-132003.6842958637</v>
      </c>
      <c r="AC41" s="58">
        <f t="shared" si="13"/>
        <v>-125.45590629644029</v>
      </c>
      <c r="AD41" s="58">
        <f t="shared" si="14"/>
        <v>-267354.60747057077</v>
      </c>
      <c r="AE41" s="70">
        <f t="shared" si="15"/>
        <v>-0.11384665767229456</v>
      </c>
      <c r="AF41" s="70">
        <f t="shared" si="16"/>
        <v>-1.056216399589016E-4</v>
      </c>
      <c r="AG41" s="70">
        <f t="shared" si="17"/>
        <v>-0.11395227931225346</v>
      </c>
      <c r="AH41" s="19">
        <f t="shared" si="21"/>
        <v>-79240.532550821415</v>
      </c>
      <c r="AI41" s="19">
        <f t="shared" si="22"/>
        <v>-125.45590629644029</v>
      </c>
      <c r="AJ41" s="19">
        <f t="shared" si="22"/>
        <v>-161752.3628478616</v>
      </c>
      <c r="AK41" s="72">
        <f t="shared" si="18"/>
        <v>-0.05</v>
      </c>
      <c r="AL41" s="6">
        <f t="shared" si="19"/>
        <v>0.05</v>
      </c>
    </row>
    <row r="42" spans="1:38" ht="15" customHeight="1" x14ac:dyDescent="0.25">
      <c r="A42" s="4">
        <v>43132</v>
      </c>
      <c r="B42" s="60">
        <f t="shared" si="2"/>
        <v>2</v>
      </c>
      <c r="C42">
        <v>1276846.32</v>
      </c>
      <c r="D42">
        <v>0</v>
      </c>
      <c r="E42" s="94">
        <v>29.1</v>
      </c>
      <c r="F42">
        <v>0</v>
      </c>
      <c r="G42">
        <v>27.8</v>
      </c>
      <c r="H42" s="10">
        <v>13.901926450650169</v>
      </c>
      <c r="I42" s="10">
        <v>9.5299999999999996E-2</v>
      </c>
      <c r="J42" s="9" t="s">
        <v>11</v>
      </c>
      <c r="K42" s="9" t="s">
        <v>11</v>
      </c>
      <c r="L42" s="7">
        <v>557266</v>
      </c>
      <c r="M42" s="7">
        <v>212425</v>
      </c>
      <c r="N42" s="112">
        <f t="shared" si="7"/>
        <v>0.5</v>
      </c>
      <c r="O42" s="21">
        <f t="shared" si="8"/>
        <v>0</v>
      </c>
      <c r="P42" s="93">
        <f t="shared" si="9"/>
        <v>27635.034794999985</v>
      </c>
      <c r="Q42" s="8">
        <f t="shared" si="10"/>
        <v>0</v>
      </c>
      <c r="R42" s="8"/>
      <c r="S42" s="8"/>
      <c r="T42" s="20">
        <f t="shared" si="5"/>
        <v>2.166435603619625E-2</v>
      </c>
      <c r="U42" s="20">
        <f t="shared" si="6"/>
        <v>0</v>
      </c>
      <c r="V42" s="101">
        <v>0.69435576506174324</v>
      </c>
      <c r="W42" s="1">
        <v>0.69435576506174324</v>
      </c>
      <c r="X42" s="1">
        <f>VLOOKUP($B42,Sheet6!$E$4:$H$15,3,FALSE)</f>
        <v>0.85888239321641102</v>
      </c>
      <c r="Y42" s="1">
        <f>VLOOKUP($B42,Sheet6!$E$4:$H$15,4,FALSE)</f>
        <v>0.16787673792834962</v>
      </c>
      <c r="Z42" s="5">
        <f t="shared" si="11"/>
        <v>4639.2794939210353</v>
      </c>
      <c r="AA42" s="113">
        <f t="shared" si="20"/>
        <v>19188.54572759011</v>
      </c>
      <c r="AB42" s="5">
        <f t="shared" si="12"/>
        <v>19188.54572759011</v>
      </c>
      <c r="AC42" s="58">
        <f t="shared" si="13"/>
        <v>0</v>
      </c>
      <c r="AD42" s="58">
        <f t="shared" si="14"/>
        <v>38377.09145518022</v>
      </c>
      <c r="AE42" s="70">
        <f t="shared" si="15"/>
        <v>1.5042770510083042E-2</v>
      </c>
      <c r="AF42" s="70">
        <f t="shared" si="16"/>
        <v>0</v>
      </c>
      <c r="AG42" s="70">
        <f t="shared" si="17"/>
        <v>1.5042770510083042E-2</v>
      </c>
      <c r="AH42" s="19">
        <f t="shared" si="21"/>
        <v>154414.01299600073</v>
      </c>
      <c r="AI42" s="19">
        <f t="shared" si="22"/>
        <v>125.45590629644029</v>
      </c>
      <c r="AJ42" s="19">
        <f t="shared" si="22"/>
        <v>305731.69892575097</v>
      </c>
      <c r="AK42" s="72">
        <f t="shared" si="18"/>
        <v>0</v>
      </c>
      <c r="AL42" s="6">
        <f t="shared" si="19"/>
        <v>-0.05</v>
      </c>
    </row>
    <row r="43" spans="1:38" ht="15" customHeight="1" x14ac:dyDescent="0.25">
      <c r="A43" s="4">
        <v>43160</v>
      </c>
      <c r="B43" s="60">
        <f t="shared" si="2"/>
        <v>3</v>
      </c>
      <c r="C43">
        <v>1782223.44</v>
      </c>
      <c r="D43">
        <v>0</v>
      </c>
      <c r="E43" s="94">
        <v>32.799999999999997</v>
      </c>
      <c r="F43">
        <v>0</v>
      </c>
      <c r="G43">
        <v>34.4</v>
      </c>
      <c r="H43" s="10">
        <v>13.901926450650169</v>
      </c>
      <c r="I43" s="10">
        <v>4.7300000000000002E-2</v>
      </c>
      <c r="J43" s="9" t="s">
        <v>11</v>
      </c>
      <c r="K43" s="9" t="s">
        <v>11</v>
      </c>
      <c r="L43" s="7">
        <v>1361482</v>
      </c>
      <c r="M43" s="7">
        <v>1020132</v>
      </c>
      <c r="N43" s="112">
        <f t="shared" si="7"/>
        <v>0.29999999999999716</v>
      </c>
      <c r="O43" s="21">
        <f t="shared" si="8"/>
        <v>0</v>
      </c>
      <c r="P43" s="93">
        <f t="shared" si="9"/>
        <v>16581.020876999944</v>
      </c>
      <c r="Q43" s="8">
        <f t="shared" si="10"/>
        <v>0</v>
      </c>
      <c r="R43" s="8"/>
      <c r="S43" s="8"/>
      <c r="T43" s="20">
        <f t="shared" si="5"/>
        <v>9.1763441909162562E-3</v>
      </c>
      <c r="U43" s="20">
        <f t="shared" si="6"/>
        <v>0</v>
      </c>
      <c r="V43" s="101">
        <v>0.95573228780452846</v>
      </c>
      <c r="W43" s="1">
        <v>0.95573228780452846</v>
      </c>
      <c r="X43" s="1">
        <f>VLOOKUP($B43,Sheet6!$E$4:$H$15,3,FALSE)</f>
        <v>1.0186022015062937</v>
      </c>
      <c r="Y43" s="1">
        <f>VLOOKUP($B43,Sheet6!$E$4:$H$15,4,FALSE)</f>
        <v>0.73573420752714014</v>
      </c>
      <c r="Z43" s="5">
        <f t="shared" si="11"/>
        <v>12199.224254930521</v>
      </c>
      <c r="AA43" s="113">
        <f t="shared" si="20"/>
        <v>15847.017016909806</v>
      </c>
      <c r="AB43" s="5">
        <f t="shared" si="12"/>
        <v>15847.017016909806</v>
      </c>
      <c r="AC43" s="58">
        <f t="shared" si="13"/>
        <v>0</v>
      </c>
      <c r="AD43" s="58">
        <f t="shared" si="14"/>
        <v>31694.034033819611</v>
      </c>
      <c r="AE43" s="70">
        <f t="shared" si="15"/>
        <v>8.770128427266188E-3</v>
      </c>
      <c r="AF43" s="70">
        <f t="shared" si="16"/>
        <v>0</v>
      </c>
      <c r="AG43" s="70">
        <f t="shared" si="17"/>
        <v>8.770128427266188E-3</v>
      </c>
      <c r="AH43" s="19">
        <f t="shared" si="21"/>
        <v>-3341.5287106803044</v>
      </c>
      <c r="AI43" s="19">
        <f t="shared" si="22"/>
        <v>0</v>
      </c>
      <c r="AJ43" s="19">
        <f t="shared" si="22"/>
        <v>-6683.0574213606087</v>
      </c>
      <c r="AK43" s="72">
        <f t="shared" si="18"/>
        <v>0</v>
      </c>
      <c r="AL43" s="6">
        <f t="shared" si="19"/>
        <v>0</v>
      </c>
    </row>
    <row r="44" spans="1:38" ht="15" customHeight="1" x14ac:dyDescent="0.25">
      <c r="A44" s="4">
        <v>43191</v>
      </c>
      <c r="B44" s="60">
        <f t="shared" si="2"/>
        <v>4</v>
      </c>
      <c r="C44">
        <v>2130727.62</v>
      </c>
      <c r="D44">
        <v>0</v>
      </c>
      <c r="E44" s="94">
        <v>38.1</v>
      </c>
      <c r="F44">
        <v>0</v>
      </c>
      <c r="G44">
        <v>36.299999999999997</v>
      </c>
      <c r="H44" s="10">
        <v>14.006286465974412</v>
      </c>
      <c r="I44" s="10">
        <v>4.9800000000000004E-2</v>
      </c>
      <c r="J44" s="9" t="s">
        <v>11</v>
      </c>
      <c r="K44" s="9" t="s">
        <v>11</v>
      </c>
      <c r="L44" s="7">
        <v>1744973</v>
      </c>
      <c r="M44" s="7">
        <v>1647770</v>
      </c>
      <c r="N44" s="112">
        <f t="shared" si="7"/>
        <v>1.7000000000000028</v>
      </c>
      <c r="O44" s="21">
        <f t="shared" si="8"/>
        <v>0</v>
      </c>
      <c r="P44" s="93">
        <f t="shared" si="9"/>
        <v>93959.118302999996</v>
      </c>
      <c r="Q44" s="8">
        <f t="shared" si="10"/>
        <v>0</v>
      </c>
      <c r="R44" s="8"/>
      <c r="S44" s="8"/>
      <c r="T44" s="20">
        <f t="shared" si="5"/>
        <v>4.0584920714781973E-2</v>
      </c>
      <c r="U44" s="20">
        <f t="shared" si="6"/>
        <v>0</v>
      </c>
      <c r="V44" s="101">
        <v>1.1520610232321131</v>
      </c>
      <c r="W44" s="1">
        <v>1.1520610232321131</v>
      </c>
      <c r="X44" s="1">
        <f>VLOOKUP($B44,Sheet6!$E$4:$H$15,3,FALSE)</f>
        <v>1.152219939958919</v>
      </c>
      <c r="Y44" s="1">
        <f>VLOOKUP($B44,Sheet6!$E$4:$H$15,4,FALSE)</f>
        <v>1.5132048869518739</v>
      </c>
      <c r="Z44" s="5">
        <f t="shared" si="11"/>
        <v>142179.39698978886</v>
      </c>
      <c r="AA44" s="113">
        <f t="shared" si="20"/>
        <v>108246.63797414134</v>
      </c>
      <c r="AB44" s="5">
        <f t="shared" si="12"/>
        <v>108246.63797414134</v>
      </c>
      <c r="AC44" s="58">
        <f t="shared" si="13"/>
        <v>0</v>
      </c>
      <c r="AD44" s="58">
        <f t="shared" si="14"/>
        <v>216493.27594828268</v>
      </c>
      <c r="AE44" s="70">
        <f t="shared" si="15"/>
        <v>4.6756305286465905E-2</v>
      </c>
      <c r="AF44" s="70">
        <f t="shared" si="16"/>
        <v>0</v>
      </c>
      <c r="AG44" s="70">
        <f t="shared" si="17"/>
        <v>4.6756305286465905E-2</v>
      </c>
      <c r="AH44" s="19">
        <f t="shared" si="21"/>
        <v>92399.620957231527</v>
      </c>
      <c r="AI44" s="19">
        <f t="shared" si="22"/>
        <v>0</v>
      </c>
      <c r="AJ44" s="19">
        <f t="shared" si="22"/>
        <v>184799.24191446305</v>
      </c>
      <c r="AK44" s="72">
        <f t="shared" si="18"/>
        <v>0</v>
      </c>
      <c r="AL44" s="6">
        <f t="shared" si="19"/>
        <v>0</v>
      </c>
    </row>
    <row r="45" spans="1:38" ht="15" customHeight="1" x14ac:dyDescent="0.25">
      <c r="A45" s="4">
        <v>43221</v>
      </c>
      <c r="B45" s="60">
        <f t="shared" si="2"/>
        <v>5</v>
      </c>
      <c r="C45">
        <v>2600932.91</v>
      </c>
      <c r="D45">
        <v>0</v>
      </c>
      <c r="E45" s="94">
        <v>42.3</v>
      </c>
      <c r="F45">
        <v>0</v>
      </c>
      <c r="G45">
        <v>37</v>
      </c>
      <c r="H45" s="10">
        <v>14.006286465974412</v>
      </c>
      <c r="I45" s="10">
        <v>5.0599999999999999E-2</v>
      </c>
      <c r="J45" s="9" t="s">
        <v>11</v>
      </c>
      <c r="K45" s="9" t="s">
        <v>11</v>
      </c>
      <c r="L45" s="7">
        <v>2041799</v>
      </c>
      <c r="M45" s="7">
        <v>2329526</v>
      </c>
      <c r="N45" s="112">
        <f t="shared" si="7"/>
        <v>2.0999999999999943</v>
      </c>
      <c r="O45" s="21">
        <f t="shared" si="8"/>
        <v>0</v>
      </c>
      <c r="P45" s="93">
        <f t="shared" si="9"/>
        <v>116067.14613899961</v>
      </c>
      <c r="Q45" s="8">
        <f t="shared" si="10"/>
        <v>0</v>
      </c>
      <c r="R45" s="8"/>
      <c r="S45" s="8"/>
      <c r="T45" s="20">
        <f t="shared" si="5"/>
        <v>4.0665981198603762E-2</v>
      </c>
      <c r="U45" s="20">
        <f t="shared" si="6"/>
        <v>0</v>
      </c>
      <c r="V45" s="101">
        <v>1.4421604407088038</v>
      </c>
      <c r="W45" s="1">
        <v>1.4421604407088038</v>
      </c>
      <c r="X45" s="1">
        <f>VLOOKUP($B45,Sheet6!$E$4:$H$15,3,FALSE)</f>
        <v>1.1851582661821245</v>
      </c>
      <c r="Y45" s="1">
        <f>VLOOKUP($B45,Sheet6!$E$4:$H$15,4,FALSE)</f>
        <v>2.2029768560188674</v>
      </c>
      <c r="Z45" s="5">
        <f t="shared" si="11"/>
        <v>255693.23668837579</v>
      </c>
      <c r="AA45" s="113">
        <f t="shared" si="20"/>
        <v>167387.4466276328</v>
      </c>
      <c r="AB45" s="5">
        <f t="shared" si="12"/>
        <v>137557.93767880404</v>
      </c>
      <c r="AC45" s="58">
        <f t="shared" si="13"/>
        <v>0</v>
      </c>
      <c r="AD45" s="58">
        <f t="shared" si="14"/>
        <v>304945.38430643687</v>
      </c>
      <c r="AE45" s="70">
        <f t="shared" si="15"/>
        <v>5.8646869367234324E-2</v>
      </c>
      <c r="AF45" s="70">
        <f t="shared" si="16"/>
        <v>0</v>
      </c>
      <c r="AG45" s="70">
        <f t="shared" si="17"/>
        <v>5.8646869367234324E-2</v>
      </c>
      <c r="AH45" s="19">
        <f t="shared" si="21"/>
        <v>59140.808653491462</v>
      </c>
      <c r="AI45" s="19">
        <f t="shared" si="22"/>
        <v>0</v>
      </c>
      <c r="AJ45" s="19">
        <f t="shared" si="22"/>
        <v>88452.10835815419</v>
      </c>
      <c r="AK45" s="72">
        <f t="shared" si="18"/>
        <v>0</v>
      </c>
      <c r="AL45" s="6">
        <f t="shared" si="19"/>
        <v>0</v>
      </c>
    </row>
    <row r="46" spans="1:38" ht="15" customHeight="1" x14ac:dyDescent="0.25">
      <c r="A46" s="4">
        <v>43252</v>
      </c>
      <c r="B46" s="60">
        <f t="shared" si="2"/>
        <v>6</v>
      </c>
      <c r="C46">
        <v>2724162.14</v>
      </c>
      <c r="D46">
        <v>0.03</v>
      </c>
      <c r="E46" s="94">
        <v>45</v>
      </c>
      <c r="F46">
        <v>0</v>
      </c>
      <c r="G46">
        <v>38.5</v>
      </c>
      <c r="H46" s="10">
        <v>14.006286465974412</v>
      </c>
      <c r="I46" s="10">
        <v>6.4699999999999994E-2</v>
      </c>
      <c r="J46" s="9" t="s">
        <v>11</v>
      </c>
      <c r="K46" s="9" t="s">
        <v>11</v>
      </c>
      <c r="L46" s="7">
        <v>2107493</v>
      </c>
      <c r="M46" s="7">
        <v>2452467</v>
      </c>
      <c r="N46" s="112">
        <f t="shared" si="7"/>
        <v>2.6000000000000014</v>
      </c>
      <c r="O46" s="21">
        <f t="shared" si="8"/>
        <v>-0.06</v>
      </c>
      <c r="P46" s="93">
        <f t="shared" si="9"/>
        <v>143702.18093400029</v>
      </c>
      <c r="Q46" s="8">
        <f t="shared" si="10"/>
        <v>215.36341199999998</v>
      </c>
      <c r="R46" s="8"/>
      <c r="S46" s="8"/>
      <c r="T46" s="20">
        <f t="shared" si="5"/>
        <v>5.8416106765656617E-2</v>
      </c>
      <c r="U46" s="20">
        <f t="shared" si="6"/>
        <v>8.7546980755888237E-5</v>
      </c>
      <c r="V46" s="101">
        <v>1.3626137261133346</v>
      </c>
      <c r="W46" s="1">
        <v>1.3626137261133346</v>
      </c>
      <c r="X46" s="1">
        <f>VLOOKUP($B46,Sheet6!$E$4:$H$15,3,FALSE)</f>
        <v>1.1770790540896401</v>
      </c>
      <c r="Y46" s="1">
        <f>VLOOKUP($B46,Sheet6!$E$4:$H$15,4,FALSE)</f>
        <v>2.2674598252005316</v>
      </c>
      <c r="Z46" s="5">
        <f t="shared" si="11"/>
        <v>325838.92206154345</v>
      </c>
      <c r="AA46" s="113">
        <f t="shared" si="20"/>
        <v>195810.56421309075</v>
      </c>
      <c r="AB46" s="5">
        <f t="shared" si="12"/>
        <v>169148.82720441138</v>
      </c>
      <c r="AC46" s="58">
        <f t="shared" si="13"/>
        <v>293.45714129380121</v>
      </c>
      <c r="AD46" s="58">
        <f t="shared" si="14"/>
        <v>365252.84855879593</v>
      </c>
      <c r="AE46" s="70">
        <f t="shared" si="15"/>
        <v>7.9598588904985751E-2</v>
      </c>
      <c r="AF46" s="70">
        <f t="shared" si="16"/>
        <v>1.1929271765775326E-4</v>
      </c>
      <c r="AG46" s="70">
        <f t="shared" si="17"/>
        <v>7.9717881622643511E-2</v>
      </c>
      <c r="AH46" s="19">
        <f t="shared" si="21"/>
        <v>28423.117585457949</v>
      </c>
      <c r="AI46" s="19">
        <f t="shared" si="22"/>
        <v>293.45714129380121</v>
      </c>
      <c r="AJ46" s="19">
        <f t="shared" si="22"/>
        <v>60307.464252359059</v>
      </c>
      <c r="AK46" s="72">
        <f t="shared" si="18"/>
        <v>0.03</v>
      </c>
      <c r="AL46" s="6">
        <f t="shared" si="19"/>
        <v>0</v>
      </c>
    </row>
    <row r="47" spans="1:38" ht="15" customHeight="1" x14ac:dyDescent="0.25">
      <c r="A47" s="4">
        <v>43282</v>
      </c>
      <c r="B47" s="60">
        <f t="shared" si="2"/>
        <v>7</v>
      </c>
      <c r="C47">
        <v>1893531.93</v>
      </c>
      <c r="D47">
        <v>1.06</v>
      </c>
      <c r="E47" s="94">
        <v>41.6</v>
      </c>
      <c r="F47">
        <v>0.03</v>
      </c>
      <c r="G47">
        <v>35</v>
      </c>
      <c r="H47" s="10">
        <v>14.006286465974412</v>
      </c>
      <c r="I47" s="10">
        <v>4.5400000000000003E-2</v>
      </c>
      <c r="J47" s="9" t="s">
        <v>11</v>
      </c>
      <c r="K47" s="9" t="s">
        <v>11</v>
      </c>
      <c r="L47" s="7">
        <v>1851490</v>
      </c>
      <c r="M47" s="7">
        <v>2469287</v>
      </c>
      <c r="N47" s="112">
        <f t="shared" si="7"/>
        <v>2.5</v>
      </c>
      <c r="O47" s="21">
        <f t="shared" si="8"/>
        <v>-0.33999999999999997</v>
      </c>
      <c r="P47" s="93">
        <f t="shared" si="9"/>
        <v>138175.17397500016</v>
      </c>
      <c r="Q47" s="8">
        <f t="shared" si="10"/>
        <v>1220.3926679999997</v>
      </c>
      <c r="R47" s="8"/>
      <c r="S47" s="8"/>
      <c r="T47" s="20">
        <f t="shared" si="5"/>
        <v>7.2384400751451639E-2</v>
      </c>
      <c r="U47" s="20">
        <f t="shared" si="6"/>
        <v>6.3931449777387657E-4</v>
      </c>
      <c r="V47" s="101">
        <v>1.0486367082270924</v>
      </c>
      <c r="W47" s="1">
        <v>1.0486367082270924</v>
      </c>
      <c r="X47" s="1">
        <f>VLOOKUP($B47,Sheet6!$E$4:$H$15,3,FALSE)</f>
        <v>1.0515405277294989</v>
      </c>
      <c r="Y47" s="1">
        <f>VLOOKUP($B47,Sheet6!$E$4:$H$15,4,FALSE)</f>
        <v>1.7540043667698575</v>
      </c>
      <c r="Z47" s="5">
        <f t="shared" si="11"/>
        <v>242359.85853133505</v>
      </c>
      <c r="AA47" s="113">
        <f t="shared" si="20"/>
        <v>144895.55959584998</v>
      </c>
      <c r="AB47" s="5">
        <f t="shared" si="12"/>
        <v>144895.55959584998</v>
      </c>
      <c r="AC47" s="58">
        <f t="shared" si="13"/>
        <v>1279.7485501159986</v>
      </c>
      <c r="AD47" s="58">
        <f t="shared" si="14"/>
        <v>291070.86774181598</v>
      </c>
      <c r="AE47" s="70">
        <f t="shared" si="15"/>
        <v>7.5904939730992924E-2</v>
      </c>
      <c r="AF47" s="70">
        <f t="shared" si="16"/>
        <v>6.7040865046745469E-4</v>
      </c>
      <c r="AG47" s="70">
        <f t="shared" si="17"/>
        <v>7.6575348381460379E-2</v>
      </c>
      <c r="AH47" s="19">
        <f t="shared" si="21"/>
        <v>-50915.004617240775</v>
      </c>
      <c r="AI47" s="19">
        <f t="shared" si="22"/>
        <v>986.29140882219735</v>
      </c>
      <c r="AJ47" s="19">
        <f t="shared" si="22"/>
        <v>-74181.980816979951</v>
      </c>
      <c r="AK47" s="72">
        <f t="shared" si="18"/>
        <v>1.03</v>
      </c>
      <c r="AL47" s="6">
        <f t="shared" si="19"/>
        <v>0.03</v>
      </c>
    </row>
    <row r="48" spans="1:38" ht="15" customHeight="1" x14ac:dyDescent="0.25">
      <c r="A48" s="4">
        <v>43313</v>
      </c>
      <c r="B48" s="60">
        <f t="shared" si="2"/>
        <v>8</v>
      </c>
      <c r="C48">
        <v>1589774.22</v>
      </c>
      <c r="D48">
        <v>7.16</v>
      </c>
      <c r="E48" s="94">
        <v>33.299999999999997</v>
      </c>
      <c r="F48">
        <v>1.06</v>
      </c>
      <c r="G48">
        <v>33.6</v>
      </c>
      <c r="H48" s="10">
        <v>14.006286465974412</v>
      </c>
      <c r="I48" s="10">
        <v>3.5799999999999998E-2</v>
      </c>
      <c r="J48" s="9" t="s">
        <v>11</v>
      </c>
      <c r="K48" s="9" t="s">
        <v>11</v>
      </c>
      <c r="L48" s="7">
        <v>1555717</v>
      </c>
      <c r="M48" s="7">
        <v>1954698</v>
      </c>
      <c r="N48" s="112">
        <f t="shared" si="7"/>
        <v>1.7999999999999972</v>
      </c>
      <c r="O48" s="21">
        <f t="shared" si="8"/>
        <v>-11.709999999999999</v>
      </c>
      <c r="P48" s="93">
        <f t="shared" si="9"/>
        <v>99486.1252619999</v>
      </c>
      <c r="Q48" s="8">
        <f t="shared" si="10"/>
        <v>42031.759241999993</v>
      </c>
      <c r="R48" s="8"/>
      <c r="S48" s="8"/>
      <c r="T48" s="20">
        <f t="shared" si="5"/>
        <v>5.9280228519433736E-2</v>
      </c>
      <c r="U48" s="20">
        <f t="shared" si="6"/>
        <v>2.5045224008651803E-2</v>
      </c>
      <c r="V48" s="101">
        <v>0.88156770605653045</v>
      </c>
      <c r="W48" s="1">
        <v>0.88156770605653045</v>
      </c>
      <c r="X48" s="1">
        <f>VLOOKUP($B48,Sheet6!$E$4:$H$15,3,FALSE)</f>
        <v>1.049676094169695</v>
      </c>
      <c r="Y48" s="1">
        <f>VLOOKUP($B48,Sheet6!$E$4:$H$15,4,FALSE)</f>
        <v>1.3311776044939942</v>
      </c>
      <c r="Z48" s="5">
        <f t="shared" si="11"/>
        <v>132433.70190665848</v>
      </c>
      <c r="AA48" s="113">
        <f t="shared" si="20"/>
        <v>87703.755231673902</v>
      </c>
      <c r="AB48" s="5">
        <f t="shared" si="12"/>
        <v>87703.755231673902</v>
      </c>
      <c r="AC48" s="58">
        <f t="shared" si="13"/>
        <v>37053.841576490304</v>
      </c>
      <c r="AD48" s="58">
        <f t="shared" si="14"/>
        <v>212461.35203983809</v>
      </c>
      <c r="AE48" s="70">
        <f t="shared" si="15"/>
        <v>5.2259535070384118E-2</v>
      </c>
      <c r="AF48" s="70">
        <f t="shared" si="16"/>
        <v>2.2079060676979109E-2</v>
      </c>
      <c r="AG48" s="70">
        <f t="shared" si="17"/>
        <v>7.4338595747363234E-2</v>
      </c>
      <c r="AH48" s="19">
        <f t="shared" si="21"/>
        <v>-57191.804364176074</v>
      </c>
      <c r="AI48" s="19">
        <f t="shared" si="22"/>
        <v>35774.093026374307</v>
      </c>
      <c r="AJ48" s="19">
        <f t="shared" si="22"/>
        <v>-78609.515701977885</v>
      </c>
      <c r="AK48" s="72">
        <f t="shared" si="18"/>
        <v>6.1</v>
      </c>
      <c r="AL48" s="6">
        <f t="shared" si="19"/>
        <v>1.03</v>
      </c>
    </row>
    <row r="49" spans="1:38" ht="15" customHeight="1" x14ac:dyDescent="0.25">
      <c r="A49" s="4">
        <v>43344</v>
      </c>
      <c r="B49" s="60">
        <f t="shared" si="2"/>
        <v>9</v>
      </c>
      <c r="C49">
        <v>1593077.88</v>
      </c>
      <c r="D49">
        <v>1.2</v>
      </c>
      <c r="E49" s="94">
        <v>32.799999999999997</v>
      </c>
      <c r="F49">
        <v>7.16</v>
      </c>
      <c r="G49">
        <v>34.299999999999997</v>
      </c>
      <c r="H49" s="10">
        <v>14.006286465974412</v>
      </c>
      <c r="I49" s="10">
        <v>4.3400000000000001E-2</v>
      </c>
      <c r="J49" s="9" t="s">
        <v>11</v>
      </c>
      <c r="K49" s="2"/>
      <c r="L49" s="7">
        <v>1511335</v>
      </c>
      <c r="M49" s="7">
        <v>1544568</v>
      </c>
      <c r="N49" s="112">
        <f t="shared" si="7"/>
        <v>-0.40000000000000568</v>
      </c>
      <c r="O49" s="21">
        <f t="shared" si="8"/>
        <v>5.1300000000000008</v>
      </c>
      <c r="P49" s="93">
        <f t="shared" si="9"/>
        <v>-22108.027836000314</v>
      </c>
      <c r="Q49" s="8">
        <f t="shared" si="10"/>
        <v>-18413.571726000002</v>
      </c>
      <c r="R49" s="8"/>
      <c r="S49" s="8"/>
      <c r="T49" s="20">
        <f t="shared" ref="T49:T74" si="23">P49/$C37</f>
        <v>-1.3667224735652735E-2</v>
      </c>
      <c r="U49" s="20">
        <f t="shared" ref="U49:U74" si="24">Q49/$C37</f>
        <v>-1.1383304961987632E-2</v>
      </c>
      <c r="V49" s="101">
        <v>0.87635315590168161</v>
      </c>
      <c r="W49" s="1">
        <v>0.87635315590168161</v>
      </c>
      <c r="X49" s="1">
        <f>VLOOKUP($B49,Sheet6!$E$4:$H$15,3,FALSE)</f>
        <v>1.0471901827566226</v>
      </c>
      <c r="Y49" s="1">
        <f>VLOOKUP($B49,Sheet6!$E$4:$H$15,4,FALSE)</f>
        <v>1.1094659414335433</v>
      </c>
      <c r="Z49" s="5">
        <f t="shared" si="11"/>
        <v>-24528.103916307067</v>
      </c>
      <c r="AA49" s="113">
        <f t="shared" si="20"/>
        <v>-19374.439964841102</v>
      </c>
      <c r="AB49" s="5">
        <f t="shared" si="12"/>
        <v>-19374.439964841102</v>
      </c>
      <c r="AC49" s="58">
        <f t="shared" si="13"/>
        <v>-16136.791693502077</v>
      </c>
      <c r="AD49" s="58">
        <f t="shared" si="14"/>
        <v>-54885.67162318428</v>
      </c>
      <c r="AE49" s="70">
        <f t="shared" si="15"/>
        <v>-1.1977315529506802E-2</v>
      </c>
      <c r="AF49" s="70">
        <f t="shared" si="16"/>
        <v>-9.9757952280291329E-3</v>
      </c>
      <c r="AG49" s="70">
        <f t="shared" si="17"/>
        <v>-2.1953110757535935E-2</v>
      </c>
      <c r="AH49" s="19">
        <f t="shared" si="21"/>
        <v>-107078.19519651501</v>
      </c>
      <c r="AI49" s="19">
        <f t="shared" si="22"/>
        <v>-53190.633269992381</v>
      </c>
      <c r="AJ49" s="19">
        <f t="shared" si="22"/>
        <v>-267347.02366302238</v>
      </c>
      <c r="AK49" s="72">
        <f t="shared" si="18"/>
        <v>-5.96</v>
      </c>
      <c r="AL49" s="6">
        <f t="shared" si="19"/>
        <v>6.1</v>
      </c>
    </row>
    <row r="50" spans="1:38" ht="15" customHeight="1" x14ac:dyDescent="0.25">
      <c r="A50" s="4">
        <v>43374</v>
      </c>
      <c r="B50" s="60">
        <f t="shared" si="2"/>
        <v>10</v>
      </c>
      <c r="C50">
        <v>1796825.04</v>
      </c>
      <c r="D50">
        <v>0</v>
      </c>
      <c r="E50" s="94">
        <v>34.200000000000003</v>
      </c>
      <c r="F50">
        <v>1.2</v>
      </c>
      <c r="G50">
        <v>33.4</v>
      </c>
      <c r="H50" s="10">
        <v>14.006286465974412</v>
      </c>
      <c r="I50" s="10">
        <v>7.400000000000001E-2</v>
      </c>
      <c r="J50" s="9" t="s">
        <v>11</v>
      </c>
      <c r="K50" s="2"/>
      <c r="L50" s="7">
        <v>1394497</v>
      </c>
      <c r="M50" s="7">
        <v>1245765</v>
      </c>
      <c r="N50" s="112">
        <f t="shared" si="7"/>
        <v>-0.19999999999999574</v>
      </c>
      <c r="O50" s="21">
        <f t="shared" si="8"/>
        <v>1.2</v>
      </c>
      <c r="P50" s="93">
        <f t="shared" si="9"/>
        <v>-11054.013917999808</v>
      </c>
      <c r="Q50" s="8">
        <f t="shared" si="10"/>
        <v>-4307.2682399999994</v>
      </c>
      <c r="R50" s="8"/>
      <c r="S50" s="8"/>
      <c r="T50" s="20">
        <f t="shared" si="23"/>
        <v>-5.8423905342778592E-3</v>
      </c>
      <c r="U50" s="20">
        <f t="shared" si="24"/>
        <v>-2.2765253762703002E-3</v>
      </c>
      <c r="V50" s="101">
        <v>0.97691325630951342</v>
      </c>
      <c r="W50" s="1">
        <v>0.97691325630951342</v>
      </c>
      <c r="X50" s="1">
        <f>VLOOKUP($B50,Sheet6!$E$4:$H$15,3,FALSE)</f>
        <v>1.0341391478379942</v>
      </c>
      <c r="Y50" s="1">
        <f>VLOOKUP($B50,Sheet6!$E$4:$H$15,4,FALSE)</f>
        <v>0.96754467750437401</v>
      </c>
      <c r="Z50" s="5">
        <f t="shared" si="11"/>
        <v>-10695.252331419986</v>
      </c>
      <c r="AA50" s="113">
        <f t="shared" si="20"/>
        <v>-10798.812731923876</v>
      </c>
      <c r="AB50" s="5">
        <f t="shared" si="12"/>
        <v>-10798.812731923876</v>
      </c>
      <c r="AC50" s="58">
        <f t="shared" si="13"/>
        <v>-4207.827442136946</v>
      </c>
      <c r="AD50" s="58">
        <f t="shared" si="14"/>
        <v>-25805.452905984697</v>
      </c>
      <c r="AE50" s="70">
        <f t="shared" si="15"/>
        <v>-5.7075087614732612E-3</v>
      </c>
      <c r="AF50" s="70">
        <f t="shared" si="16"/>
        <v>-2.2239678184034595E-3</v>
      </c>
      <c r="AG50" s="70">
        <f t="shared" si="17"/>
        <v>-7.9314765798767211E-3</v>
      </c>
      <c r="AH50" s="19">
        <f t="shared" si="21"/>
        <v>8575.6272329172261</v>
      </c>
      <c r="AI50" s="19">
        <f t="shared" si="22"/>
        <v>11928.964251365131</v>
      </c>
      <c r="AJ50" s="19">
        <f t="shared" si="22"/>
        <v>29080.218717199583</v>
      </c>
      <c r="AK50" s="72">
        <f t="shared" ref="AK50:AK74" si="25">D50-D49</f>
        <v>-1.2</v>
      </c>
      <c r="AL50" s="6">
        <f t="shared" ref="AL50:AL74" si="26">F50-F49</f>
        <v>-5.96</v>
      </c>
    </row>
    <row r="51" spans="1:38" x14ac:dyDescent="0.25">
      <c r="A51" s="4">
        <v>43405</v>
      </c>
      <c r="B51" s="60">
        <f t="shared" si="2"/>
        <v>11</v>
      </c>
      <c r="C51">
        <v>2032069.47</v>
      </c>
      <c r="D51">
        <v>1.33</v>
      </c>
      <c r="E51" s="94">
        <v>38.700000000000003</v>
      </c>
      <c r="F51">
        <v>0</v>
      </c>
      <c r="G51">
        <v>30.1</v>
      </c>
      <c r="H51" s="10">
        <v>14.006286465974412</v>
      </c>
      <c r="I51" s="10">
        <v>5.0900000000000001E-2</v>
      </c>
      <c r="J51" s="9" t="s">
        <v>11</v>
      </c>
      <c r="K51" s="2"/>
      <c r="L51" s="7">
        <v>944779</v>
      </c>
      <c r="M51" s="7">
        <v>743821</v>
      </c>
      <c r="N51" s="112">
        <f t="shared" si="7"/>
        <v>1.5</v>
      </c>
      <c r="O51" s="21">
        <f t="shared" si="8"/>
        <v>0</v>
      </c>
      <c r="P51" s="93">
        <f t="shared" si="9"/>
        <v>82905.104385000188</v>
      </c>
      <c r="Q51" s="8">
        <f t="shared" si="10"/>
        <v>0</v>
      </c>
      <c r="R51" s="8"/>
      <c r="S51" s="8"/>
      <c r="T51" s="20">
        <f t="shared" si="23"/>
        <v>4.2292011833341629E-2</v>
      </c>
      <c r="U51" s="20">
        <f t="shared" si="24"/>
        <v>0</v>
      </c>
      <c r="V51" s="101">
        <v>1.0664567960110445</v>
      </c>
      <c r="W51" s="1">
        <v>1.0664567960110445</v>
      </c>
      <c r="X51" s="1">
        <f>VLOOKUP($B51,Sheet6!$E$4:$H$15,3,FALSE)</f>
        <v>0.94464633696739853</v>
      </c>
      <c r="Y51" s="1">
        <f>VLOOKUP($B51,Sheet6!$E$4:$H$15,4,FALSE)</f>
        <v>0.49928337763309399</v>
      </c>
      <c r="Z51" s="5">
        <f t="shared" si="11"/>
        <v>41393.140540367123</v>
      </c>
      <c r="AA51" s="113">
        <f t="shared" si="20"/>
        <v>88414.711995388498</v>
      </c>
      <c r="AB51" s="5">
        <f t="shared" si="12"/>
        <v>78316.003173190242</v>
      </c>
      <c r="AC51" s="58">
        <f t="shared" si="13"/>
        <v>0</v>
      </c>
      <c r="AD51" s="58">
        <f t="shared" si="14"/>
        <v>166730.71516857872</v>
      </c>
      <c r="AE51" s="70">
        <f t="shared" si="15"/>
        <v>4.5102603436646696E-2</v>
      </c>
      <c r="AF51" s="70">
        <f t="shared" si="16"/>
        <v>0</v>
      </c>
      <c r="AG51" s="70">
        <f t="shared" si="17"/>
        <v>4.5102603436646696E-2</v>
      </c>
      <c r="AH51" s="19">
        <f t="shared" si="21"/>
        <v>99213.524727312368</v>
      </c>
      <c r="AI51" s="19">
        <f t="shared" si="22"/>
        <v>4207.827442136946</v>
      </c>
      <c r="AJ51" s="19">
        <f t="shared" si="22"/>
        <v>192536.16807456344</v>
      </c>
      <c r="AK51" s="72">
        <f t="shared" si="25"/>
        <v>1.33</v>
      </c>
      <c r="AL51" s="6">
        <f t="shared" si="26"/>
        <v>-1.2</v>
      </c>
    </row>
    <row r="52" spans="1:38" x14ac:dyDescent="0.25">
      <c r="A52" s="4">
        <v>43435</v>
      </c>
      <c r="B52" s="60">
        <f t="shared" si="2"/>
        <v>12</v>
      </c>
      <c r="C52">
        <v>1724242.52</v>
      </c>
      <c r="D52">
        <v>0</v>
      </c>
      <c r="E52" s="94">
        <v>35</v>
      </c>
      <c r="F52">
        <v>1.33</v>
      </c>
      <c r="G52">
        <v>24.7</v>
      </c>
      <c r="H52" s="10">
        <v>14.006286465974412</v>
      </c>
      <c r="I52" s="10">
        <v>3.6600000000000001E-2</v>
      </c>
      <c r="J52" s="9">
        <v>1</v>
      </c>
      <c r="K52" s="2"/>
      <c r="L52" s="7">
        <v>372930</v>
      </c>
      <c r="M52" s="7">
        <v>320601</v>
      </c>
      <c r="N52" s="112">
        <f t="shared" si="7"/>
        <v>2.6000000000000014</v>
      </c>
      <c r="O52" s="21">
        <f t="shared" si="8"/>
        <v>1.33</v>
      </c>
      <c r="P52" s="93">
        <f t="shared" si="9"/>
        <v>143702.18093400006</v>
      </c>
      <c r="Q52" s="8">
        <f t="shared" si="10"/>
        <v>-4773.8889660000004</v>
      </c>
      <c r="R52" s="8"/>
      <c r="S52" s="8"/>
      <c r="T52" s="20">
        <f t="shared" si="23"/>
        <v>0.10030931442241772</v>
      </c>
      <c r="U52" s="20">
        <f t="shared" si="24"/>
        <v>-3.3323469845467366E-3</v>
      </c>
      <c r="V52" s="101">
        <v>0.84411169753798587</v>
      </c>
      <c r="W52" s="1">
        <v>0.84411169753798587</v>
      </c>
      <c r="X52" s="1">
        <f>VLOOKUP($B52,Sheet6!$E$4:$H$15,3,FALSE)</f>
        <v>0.7481039658713855</v>
      </c>
      <c r="Y52" s="1">
        <f>VLOOKUP($B52,Sheet6!$E$4:$H$15,4,FALSE)</f>
        <v>0.16876818322222856</v>
      </c>
      <c r="Z52" s="5">
        <f t="shared" si="11"/>
        <v>24252.35600130316</v>
      </c>
      <c r="AA52" s="113">
        <f t="shared" si="20"/>
        <v>121300.69188810958</v>
      </c>
      <c r="AB52" s="5">
        <f t="shared" si="12"/>
        <v>107504.17146109285</v>
      </c>
      <c r="AC52" s="58">
        <f t="shared" si="13"/>
        <v>-4029.6955189481205</v>
      </c>
      <c r="AD52" s="58">
        <f t="shared" si="14"/>
        <v>224775.16783025433</v>
      </c>
      <c r="AE52" s="70">
        <f t="shared" si="15"/>
        <v>8.4672265675978589E-2</v>
      </c>
      <c r="AF52" s="70">
        <f t="shared" si="16"/>
        <v>-2.8128730699113341E-3</v>
      </c>
      <c r="AG52" s="70">
        <f t="shared" si="17"/>
        <v>8.1859392606067255E-2</v>
      </c>
      <c r="AH52" s="19">
        <f t="shared" si="21"/>
        <v>32885.97989272108</v>
      </c>
      <c r="AI52" s="19">
        <f t="shared" si="22"/>
        <v>-4029.6955189481205</v>
      </c>
      <c r="AJ52" s="19">
        <f t="shared" si="22"/>
        <v>58044.452661675605</v>
      </c>
      <c r="AK52" s="72">
        <f t="shared" si="25"/>
        <v>-1.33</v>
      </c>
      <c r="AL52" s="6">
        <f t="shared" si="26"/>
        <v>1.33</v>
      </c>
    </row>
    <row r="53" spans="1:38" ht="15" customHeight="1" x14ac:dyDescent="0.25">
      <c r="A53" s="4">
        <v>43466</v>
      </c>
      <c r="B53" s="60">
        <f t="shared" si="2"/>
        <v>1</v>
      </c>
      <c r="C53">
        <v>1438291.82</v>
      </c>
      <c r="D53">
        <v>0</v>
      </c>
      <c r="E53" s="94">
        <v>28.4</v>
      </c>
      <c r="F53">
        <v>0</v>
      </c>
      <c r="G53">
        <v>23.6</v>
      </c>
      <c r="H53" s="10">
        <v>14.006286465974412</v>
      </c>
      <c r="I53" s="10">
        <v>5.7999999999999996E-2</v>
      </c>
      <c r="J53" s="9" t="s">
        <v>11</v>
      </c>
      <c r="K53" s="2"/>
      <c r="L53" s="7">
        <v>261665</v>
      </c>
      <c r="M53" s="7">
        <v>225519</v>
      </c>
      <c r="N53" s="112">
        <f t="shared" si="7"/>
        <v>0.59999999999999787</v>
      </c>
      <c r="O53" s="21">
        <f t="shared" si="8"/>
        <v>-0.05</v>
      </c>
      <c r="P53" s="93">
        <f t="shared" si="9"/>
        <v>33162.041753999889</v>
      </c>
      <c r="Q53" s="8">
        <f t="shared" si="10"/>
        <v>179.46951000000001</v>
      </c>
      <c r="R53" s="8"/>
      <c r="S53" s="8"/>
      <c r="T53" s="20">
        <f t="shared" si="23"/>
        <v>2.6618442749694909E-2</v>
      </c>
      <c r="U53" s="20">
        <f t="shared" si="24"/>
        <v>1.4405623491727825E-4</v>
      </c>
      <c r="V53" s="101">
        <v>0.69903743703562948</v>
      </c>
      <c r="W53" s="1">
        <v>0.69903743703562948</v>
      </c>
      <c r="X53" s="1">
        <f>VLOOKUP($B53,Sheet6!$E$4:$H$15,3,FALSE)</f>
        <v>0.68238268288829185</v>
      </c>
      <c r="Y53" s="1">
        <f>VLOOKUP($B53,Sheet6!$E$4:$H$15,4,FALSE)</f>
        <v>9.7920193453824286E-2</v>
      </c>
      <c r="Z53" s="5">
        <f t="shared" si="11"/>
        <v>3247.2335438754676</v>
      </c>
      <c r="AA53" s="113">
        <f t="shared" si="20"/>
        <v>23181.508674584613</v>
      </c>
      <c r="AB53" s="5">
        <f t="shared" si="12"/>
        <v>22629.203022147998</v>
      </c>
      <c r="AC53" s="58">
        <f t="shared" si="13"/>
        <v>125.45590629644029</v>
      </c>
      <c r="AD53" s="58">
        <f t="shared" si="14"/>
        <v>45936.167603029055</v>
      </c>
      <c r="AE53" s="70">
        <f t="shared" si="15"/>
        <v>1.8607287997626364E-2</v>
      </c>
      <c r="AF53" s="70">
        <f t="shared" si="16"/>
        <v>1.0070070124557675E-4</v>
      </c>
      <c r="AG53" s="70">
        <f t="shared" si="17"/>
        <v>1.8707988698871941E-2</v>
      </c>
      <c r="AH53" s="19">
        <f t="shared" si="21"/>
        <v>-98119.183213524957</v>
      </c>
      <c r="AI53" s="19">
        <f t="shared" si="22"/>
        <v>4155.1514252445604</v>
      </c>
      <c r="AJ53" s="19">
        <f t="shared" si="22"/>
        <v>-178839.00022722528</v>
      </c>
      <c r="AK53" s="72">
        <f t="shared" si="25"/>
        <v>0</v>
      </c>
      <c r="AL53" s="6">
        <f t="shared" si="26"/>
        <v>-1.33</v>
      </c>
    </row>
    <row r="54" spans="1:38" ht="15" customHeight="1" x14ac:dyDescent="0.25">
      <c r="A54" s="4">
        <v>43497</v>
      </c>
      <c r="B54" s="60">
        <f t="shared" si="2"/>
        <v>2</v>
      </c>
      <c r="C54">
        <v>1249453.8</v>
      </c>
      <c r="D54">
        <v>0</v>
      </c>
      <c r="E54" s="94">
        <v>27.9</v>
      </c>
      <c r="F54">
        <v>0</v>
      </c>
      <c r="G54">
        <v>26.4</v>
      </c>
      <c r="H54" s="10">
        <v>14.006286465974412</v>
      </c>
      <c r="I54" s="10">
        <v>5.5399999999999998E-2</v>
      </c>
      <c r="J54" s="9" t="s">
        <v>11</v>
      </c>
      <c r="K54" s="2"/>
      <c r="L54" s="7">
        <v>396514</v>
      </c>
      <c r="M54" s="7">
        <v>268747</v>
      </c>
      <c r="N54" s="112">
        <f t="shared" si="7"/>
        <v>-1.2000000000000028</v>
      </c>
      <c r="O54" s="21">
        <f t="shared" si="8"/>
        <v>0</v>
      </c>
      <c r="P54" s="93">
        <f t="shared" si="9"/>
        <v>-66324.083508000011</v>
      </c>
      <c r="Q54" s="8">
        <f t="shared" si="10"/>
        <v>0</v>
      </c>
      <c r="R54" s="8"/>
      <c r="S54" s="8"/>
      <c r="T54" s="20">
        <f t="shared" si="23"/>
        <v>-5.1943669703335957E-2</v>
      </c>
      <c r="U54" s="20">
        <f t="shared" si="24"/>
        <v>0</v>
      </c>
      <c r="V54" s="101">
        <v>0.69435576506174324</v>
      </c>
      <c r="W54" s="1">
        <v>0.69435576506174324</v>
      </c>
      <c r="X54" s="1">
        <f>VLOOKUP($B54,Sheet6!$E$4:$H$15,3,FALSE)</f>
        <v>0.85888239321641102</v>
      </c>
      <c r="Y54" s="1">
        <f>VLOOKUP($B54,Sheet6!$E$4:$H$15,4,FALSE)</f>
        <v>0.16787673792834962</v>
      </c>
      <c r="Z54" s="5">
        <f t="shared" si="11"/>
        <v>-11134.270785410492</v>
      </c>
      <c r="AA54" s="113">
        <f t="shared" si="20"/>
        <v>-46052.509746216296</v>
      </c>
      <c r="AB54" s="5">
        <f t="shared" si="12"/>
        <v>-46052.509746216296</v>
      </c>
      <c r="AC54" s="58">
        <f t="shared" si="13"/>
        <v>0</v>
      </c>
      <c r="AD54" s="58">
        <f t="shared" si="14"/>
        <v>-92105.019492432592</v>
      </c>
      <c r="AE54" s="70">
        <f t="shared" si="15"/>
        <v>-3.6067386516974331E-2</v>
      </c>
      <c r="AF54" s="70">
        <f t="shared" si="16"/>
        <v>0</v>
      </c>
      <c r="AG54" s="70">
        <f t="shared" si="17"/>
        <v>-3.6067386516974331E-2</v>
      </c>
      <c r="AH54" s="19">
        <f t="shared" si="21"/>
        <v>-69234.018420800916</v>
      </c>
      <c r="AI54" s="19">
        <f t="shared" si="22"/>
        <v>-125.45590629644029</v>
      </c>
      <c r="AJ54" s="19">
        <f t="shared" si="22"/>
        <v>-138041.18709546165</v>
      </c>
      <c r="AK54" s="72">
        <f t="shared" si="25"/>
        <v>0</v>
      </c>
      <c r="AL54" s="6">
        <f t="shared" si="26"/>
        <v>0</v>
      </c>
    </row>
    <row r="55" spans="1:38" ht="15" customHeight="1" x14ac:dyDescent="0.25">
      <c r="A55" s="4">
        <v>43525</v>
      </c>
      <c r="B55" s="60">
        <f t="shared" si="2"/>
        <v>3</v>
      </c>
      <c r="C55">
        <v>1636801.66</v>
      </c>
      <c r="D55">
        <v>0</v>
      </c>
      <c r="E55" s="94">
        <v>30</v>
      </c>
      <c r="F55">
        <v>0</v>
      </c>
      <c r="G55">
        <v>31.8</v>
      </c>
      <c r="H55" s="10">
        <v>14.006286465974412</v>
      </c>
      <c r="I55" s="10">
        <v>4.53E-2</v>
      </c>
      <c r="J55" s="9" t="s">
        <v>11</v>
      </c>
      <c r="K55" s="2"/>
      <c r="L55" s="7">
        <v>1094587</v>
      </c>
      <c r="M55" s="7">
        <v>853125</v>
      </c>
      <c r="N55" s="112">
        <f t="shared" si="7"/>
        <v>-2.7999999999999972</v>
      </c>
      <c r="O55" s="21">
        <f t="shared" si="8"/>
        <v>0</v>
      </c>
      <c r="P55" s="93">
        <f t="shared" si="9"/>
        <v>-154756.19485199987</v>
      </c>
      <c r="Q55" s="8">
        <f t="shared" si="10"/>
        <v>0</v>
      </c>
      <c r="R55" s="8"/>
      <c r="S55" s="8"/>
      <c r="T55" s="20">
        <f t="shared" si="23"/>
        <v>-8.6833217080794237E-2</v>
      </c>
      <c r="U55" s="20">
        <f t="shared" si="24"/>
        <v>0</v>
      </c>
      <c r="V55" s="101">
        <v>0.95573228780452846</v>
      </c>
      <c r="W55" s="1">
        <v>0.95573228780452846</v>
      </c>
      <c r="X55" s="1">
        <f>VLOOKUP($B55,Sheet6!$E$4:$H$15,3,FALSE)</f>
        <v>1.0186022015062937</v>
      </c>
      <c r="Y55" s="1">
        <f>VLOOKUP($B55,Sheet6!$E$4:$H$15,4,FALSE)</f>
        <v>0.73573420752714014</v>
      </c>
      <c r="Z55" s="5">
        <f t="shared" si="11"/>
        <v>-113859.4263793518</v>
      </c>
      <c r="AA55" s="113">
        <f t="shared" si="20"/>
        <v>-147905.49215782521</v>
      </c>
      <c r="AB55" s="5">
        <f t="shared" si="12"/>
        <v>-147905.49215782521</v>
      </c>
      <c r="AC55" s="58">
        <f t="shared" si="13"/>
        <v>0</v>
      </c>
      <c r="AD55" s="58">
        <f t="shared" si="14"/>
        <v>-295810.98431565042</v>
      </c>
      <c r="AE55" s="70">
        <f t="shared" si="15"/>
        <v>-8.2989309218054738E-2</v>
      </c>
      <c r="AF55" s="70">
        <f t="shared" si="16"/>
        <v>0</v>
      </c>
      <c r="AG55" s="70">
        <f t="shared" si="17"/>
        <v>-8.2989309218054738E-2</v>
      </c>
      <c r="AH55" s="19">
        <f t="shared" si="21"/>
        <v>-101852.98241160891</v>
      </c>
      <c r="AI55" s="19">
        <f t="shared" si="22"/>
        <v>0</v>
      </c>
      <c r="AJ55" s="19">
        <f t="shared" si="22"/>
        <v>-203705.96482321783</v>
      </c>
      <c r="AK55" s="72">
        <f t="shared" si="25"/>
        <v>0</v>
      </c>
      <c r="AL55" s="6">
        <f t="shared" si="26"/>
        <v>0</v>
      </c>
    </row>
    <row r="56" spans="1:38" ht="15" customHeight="1" x14ac:dyDescent="0.25">
      <c r="A56" s="4">
        <v>43556</v>
      </c>
      <c r="B56" s="60">
        <f t="shared" si="2"/>
        <v>4</v>
      </c>
      <c r="C56">
        <v>2082107.67</v>
      </c>
      <c r="D56">
        <v>0.14000000000000001</v>
      </c>
      <c r="E56" s="94">
        <v>35.4</v>
      </c>
      <c r="F56">
        <v>0</v>
      </c>
      <c r="G56">
        <v>37.1</v>
      </c>
      <c r="H56" s="10">
        <v>14.110646481298655</v>
      </c>
      <c r="I56" s="10">
        <v>0.03</v>
      </c>
      <c r="J56" s="9" t="s">
        <v>11</v>
      </c>
      <c r="K56" s="2"/>
      <c r="L56" s="7">
        <v>1786297</v>
      </c>
      <c r="M56" s="7">
        <v>1726023</v>
      </c>
      <c r="N56" s="112">
        <f t="shared" si="7"/>
        <v>-2.7000000000000028</v>
      </c>
      <c r="O56" s="21">
        <f t="shared" si="8"/>
        <v>0</v>
      </c>
      <c r="P56" s="93">
        <f t="shared" si="9"/>
        <v>-149229.18789299997</v>
      </c>
      <c r="Q56" s="8">
        <f t="shared" si="10"/>
        <v>0</v>
      </c>
      <c r="R56" s="8"/>
      <c r="S56" s="8"/>
      <c r="T56" s="20">
        <f t="shared" si="23"/>
        <v>-7.0036726652560111E-2</v>
      </c>
      <c r="U56" s="20">
        <f t="shared" si="24"/>
        <v>0</v>
      </c>
      <c r="V56" s="101">
        <v>1.1520610232321131</v>
      </c>
      <c r="W56" s="1">
        <v>1.1520610232321131</v>
      </c>
      <c r="X56" s="1">
        <f>VLOOKUP($B56,Sheet6!$E$4:$H$15,3,FALSE)</f>
        <v>1.152219939958919</v>
      </c>
      <c r="Y56" s="1">
        <f>VLOOKUP($B56,Sheet6!$E$4:$H$15,4,FALSE)</f>
        <v>1.5132048869518739</v>
      </c>
      <c r="Z56" s="5">
        <f t="shared" si="11"/>
        <v>-225814.33639554697</v>
      </c>
      <c r="AA56" s="113">
        <f t="shared" si="20"/>
        <v>-171921.1309001068</v>
      </c>
      <c r="AB56" s="5">
        <f t="shared" si="12"/>
        <v>-171921.1309001068</v>
      </c>
      <c r="AC56" s="58">
        <f t="shared" si="13"/>
        <v>0</v>
      </c>
      <c r="AD56" s="58">
        <f t="shared" si="14"/>
        <v>-343842.2618002136</v>
      </c>
      <c r="AE56" s="70">
        <f t="shared" si="15"/>
        <v>-8.0686582971176202E-2</v>
      </c>
      <c r="AF56" s="70">
        <f t="shared" si="16"/>
        <v>0</v>
      </c>
      <c r="AG56" s="70">
        <f t="shared" si="17"/>
        <v>-8.0686582971176202E-2</v>
      </c>
      <c r="AH56" s="19">
        <f t="shared" si="21"/>
        <v>-24015.63874228159</v>
      </c>
      <c r="AI56" s="19">
        <f t="shared" si="22"/>
        <v>0</v>
      </c>
      <c r="AJ56" s="19">
        <f t="shared" si="22"/>
        <v>-48031.277484563179</v>
      </c>
      <c r="AK56" s="72">
        <f t="shared" si="25"/>
        <v>0.14000000000000001</v>
      </c>
      <c r="AL56" s="6">
        <f t="shared" si="26"/>
        <v>0</v>
      </c>
    </row>
    <row r="57" spans="1:38" ht="15" customHeight="1" x14ac:dyDescent="0.25">
      <c r="A57" s="4">
        <v>43586</v>
      </c>
      <c r="B57" s="60">
        <f t="shared" si="2"/>
        <v>5</v>
      </c>
      <c r="C57">
        <v>2562384.12</v>
      </c>
      <c r="D57">
        <v>0</v>
      </c>
      <c r="E57" s="94">
        <v>41.9</v>
      </c>
      <c r="F57">
        <v>0.14000000000000001</v>
      </c>
      <c r="G57">
        <v>40.799999999999997</v>
      </c>
      <c r="H57" s="10">
        <v>14.110646481298655</v>
      </c>
      <c r="I57" s="10">
        <v>3.3799999999999997E-2</v>
      </c>
      <c r="J57" s="9" t="s">
        <v>11</v>
      </c>
      <c r="K57" s="2"/>
      <c r="L57" s="7">
        <v>2321021</v>
      </c>
      <c r="M57" s="7">
        <v>2482658</v>
      </c>
      <c r="N57" s="112">
        <f t="shared" si="7"/>
        <v>-0.39999999999999858</v>
      </c>
      <c r="O57" s="21">
        <f t="shared" si="8"/>
        <v>0.14000000000000001</v>
      </c>
      <c r="P57" s="93">
        <f t="shared" si="9"/>
        <v>-22108.027835999615</v>
      </c>
      <c r="Q57" s="8">
        <f t="shared" si="10"/>
        <v>-502.51462800000002</v>
      </c>
      <c r="R57" s="8"/>
      <c r="S57" s="8"/>
      <c r="T57" s="20">
        <f t="shared" si="23"/>
        <v>-8.5000377176201805E-3</v>
      </c>
      <c r="U57" s="20">
        <f t="shared" si="24"/>
        <v>-1.9320553254870384E-4</v>
      </c>
      <c r="V57" s="101">
        <v>1.4421604407088038</v>
      </c>
      <c r="W57" s="1">
        <v>1.4421604407088038</v>
      </c>
      <c r="X57" s="1">
        <f>VLOOKUP($B57,Sheet6!$E$4:$H$15,3,FALSE)</f>
        <v>1.1851582661821245</v>
      </c>
      <c r="Y57" s="1">
        <f>VLOOKUP($B57,Sheet6!$E$4:$H$15,4,FALSE)</f>
        <v>2.2029768560188674</v>
      </c>
      <c r="Z57" s="5">
        <f t="shared" si="11"/>
        <v>-48703.473654928035</v>
      </c>
      <c r="AA57" s="113">
        <f t="shared" si="20"/>
        <v>-31883.323167167706</v>
      </c>
      <c r="AB57" s="5">
        <f t="shared" si="12"/>
        <v>-26201.511938819451</v>
      </c>
      <c r="AC57" s="58">
        <f t="shared" si="13"/>
        <v>-724.70671737910061</v>
      </c>
      <c r="AD57" s="58">
        <f t="shared" si="14"/>
        <v>-58809.541823366257</v>
      </c>
      <c r="AE57" s="70">
        <f t="shared" si="15"/>
        <v>-1.2258418140884573E-2</v>
      </c>
      <c r="AF57" s="70">
        <f t="shared" si="16"/>
        <v>-2.7863337596781783E-4</v>
      </c>
      <c r="AG57" s="70">
        <f t="shared" si="17"/>
        <v>-1.2537051516852391E-2</v>
      </c>
      <c r="AH57" s="19">
        <f t="shared" si="21"/>
        <v>140037.80773293908</v>
      </c>
      <c r="AI57" s="19">
        <f t="shared" si="22"/>
        <v>-724.70671737910061</v>
      </c>
      <c r="AJ57" s="19">
        <f t="shared" si="22"/>
        <v>285032.71997684735</v>
      </c>
      <c r="AK57" s="72">
        <f t="shared" si="25"/>
        <v>-0.14000000000000001</v>
      </c>
      <c r="AL57" s="6">
        <f t="shared" si="26"/>
        <v>0.14000000000000001</v>
      </c>
    </row>
    <row r="58" spans="1:38" ht="15" customHeight="1" x14ac:dyDescent="0.25">
      <c r="A58" s="4">
        <v>43617</v>
      </c>
      <c r="B58" s="60">
        <f t="shared" si="2"/>
        <v>6</v>
      </c>
      <c r="C58">
        <v>2714510.64</v>
      </c>
      <c r="D58">
        <v>10.1</v>
      </c>
      <c r="E58" s="94">
        <v>42.3</v>
      </c>
      <c r="F58">
        <v>0</v>
      </c>
      <c r="G58">
        <v>39.700000000000003</v>
      </c>
      <c r="H58" s="10">
        <v>14.110646481298655</v>
      </c>
      <c r="I58" s="10">
        <v>5.45E-2</v>
      </c>
      <c r="J58" s="9" t="s">
        <v>11</v>
      </c>
      <c r="K58" s="2"/>
      <c r="L58" s="7">
        <v>2300155</v>
      </c>
      <c r="M58" s="7">
        <v>2712295</v>
      </c>
      <c r="N58" s="112">
        <f t="shared" si="7"/>
        <v>-2.7000000000000028</v>
      </c>
      <c r="O58" s="21">
        <f t="shared" si="8"/>
        <v>0</v>
      </c>
      <c r="P58" s="93">
        <f t="shared" si="9"/>
        <v>-149229.18789300043</v>
      </c>
      <c r="Q58" s="8">
        <f t="shared" si="10"/>
        <v>0</v>
      </c>
      <c r="R58" s="8"/>
      <c r="S58" s="8"/>
      <c r="T58" s="20">
        <f t="shared" si="23"/>
        <v>-5.4779847976670147E-2</v>
      </c>
      <c r="U58" s="20">
        <f t="shared" si="24"/>
        <v>0</v>
      </c>
      <c r="V58" s="101">
        <v>1.3626137261133346</v>
      </c>
      <c r="W58" s="1">
        <v>1.3626137261133346</v>
      </c>
      <c r="X58" s="1">
        <f>VLOOKUP($B58,Sheet6!$E$4:$H$15,3,FALSE)</f>
        <v>1.1770790540896401</v>
      </c>
      <c r="Y58" s="1">
        <f>VLOOKUP($B58,Sheet6!$E$4:$H$15,4,FALSE)</f>
        <v>2.2674598252005316</v>
      </c>
      <c r="Z58" s="5">
        <f t="shared" si="11"/>
        <v>-338371.18829468003</v>
      </c>
      <c r="AA58" s="113">
        <f t="shared" si="20"/>
        <v>-203341.73975974825</v>
      </c>
      <c r="AB58" s="5">
        <f t="shared" si="12"/>
        <v>-175654.55132765812</v>
      </c>
      <c r="AC58" s="58">
        <f t="shared" si="13"/>
        <v>0</v>
      </c>
      <c r="AD58" s="58">
        <f t="shared" si="14"/>
        <v>-378996.29108740634</v>
      </c>
      <c r="AE58" s="70">
        <f t="shared" si="15"/>
        <v>-7.4643772767412533E-2</v>
      </c>
      <c r="AF58" s="70">
        <f t="shared" si="16"/>
        <v>0</v>
      </c>
      <c r="AG58" s="70">
        <f t="shared" si="17"/>
        <v>-7.4643772767412533E-2</v>
      </c>
      <c r="AH58" s="19">
        <f t="shared" si="21"/>
        <v>-171458.41659258056</v>
      </c>
      <c r="AI58" s="19">
        <f t="shared" si="22"/>
        <v>724.70671737910061</v>
      </c>
      <c r="AJ58" s="19">
        <f t="shared" si="22"/>
        <v>-320186.74926404009</v>
      </c>
      <c r="AK58" s="72">
        <f t="shared" si="25"/>
        <v>10.1</v>
      </c>
      <c r="AL58" s="6">
        <f t="shared" si="26"/>
        <v>-0.14000000000000001</v>
      </c>
    </row>
    <row r="59" spans="1:38" ht="15" customHeight="1" x14ac:dyDescent="0.25">
      <c r="A59" s="4">
        <v>43647</v>
      </c>
      <c r="B59" s="60">
        <f t="shared" si="2"/>
        <v>7</v>
      </c>
      <c r="C59">
        <v>2383456.75</v>
      </c>
      <c r="D59">
        <v>2.0299999999999998</v>
      </c>
      <c r="E59" s="94">
        <v>39.6</v>
      </c>
      <c r="F59">
        <v>10.1</v>
      </c>
      <c r="G59">
        <v>34.5</v>
      </c>
      <c r="H59" s="10">
        <v>14.110646481298655</v>
      </c>
      <c r="I59" s="10">
        <v>4.8099999999999997E-2</v>
      </c>
      <c r="J59" s="9" t="s">
        <v>11</v>
      </c>
      <c r="K59" s="2"/>
      <c r="L59" s="7">
        <v>1842656</v>
      </c>
      <c r="M59" s="7">
        <v>2793366</v>
      </c>
      <c r="N59" s="112">
        <f t="shared" si="7"/>
        <v>-2</v>
      </c>
      <c r="O59" s="21">
        <f t="shared" si="8"/>
        <v>10.07</v>
      </c>
      <c r="P59" s="93">
        <f t="shared" si="9"/>
        <v>-110540.13917999994</v>
      </c>
      <c r="Q59" s="8">
        <f t="shared" si="10"/>
        <v>-36145.159313999997</v>
      </c>
      <c r="R59" s="8"/>
      <c r="S59" s="8"/>
      <c r="T59" s="20">
        <f t="shared" si="23"/>
        <v>-5.8377752932848588E-2</v>
      </c>
      <c r="U59" s="20">
        <f t="shared" si="24"/>
        <v>-1.9088750889983672E-2</v>
      </c>
      <c r="V59" s="101">
        <v>1.0486367082270924</v>
      </c>
      <c r="W59" s="1">
        <v>1.0486367082270924</v>
      </c>
      <c r="X59" s="1">
        <f>VLOOKUP($B59,Sheet6!$E$4:$H$15,3,FALSE)</f>
        <v>1.0515405277294989</v>
      </c>
      <c r="Y59" s="1">
        <f>VLOOKUP($B59,Sheet6!$E$4:$H$15,4,FALSE)</f>
        <v>1.7540043667698575</v>
      </c>
      <c r="Z59" s="5">
        <f t="shared" si="11"/>
        <v>-193887.88682506772</v>
      </c>
      <c r="AA59" s="113">
        <f t="shared" si="20"/>
        <v>-115916.44767667979</v>
      </c>
      <c r="AB59" s="5">
        <f t="shared" si="12"/>
        <v>-115916.44767667979</v>
      </c>
      <c r="AC59" s="58">
        <f t="shared" si="13"/>
        <v>-37903.140881376785</v>
      </c>
      <c r="AD59" s="58">
        <f t="shared" si="14"/>
        <v>-269736.03623473638</v>
      </c>
      <c r="AE59" s="70">
        <f t="shared" si="15"/>
        <v>-6.1217054669196837E-2</v>
      </c>
      <c r="AF59" s="70">
        <f t="shared" si="16"/>
        <v>-2.0017164897439457E-2</v>
      </c>
      <c r="AG59" s="70">
        <f t="shared" si="17"/>
        <v>-8.123421956663629E-2</v>
      </c>
      <c r="AH59" s="19">
        <f t="shared" si="21"/>
        <v>87425.29208306846</v>
      </c>
      <c r="AI59" s="19">
        <f t="shared" si="22"/>
        <v>-37903.140881376785</v>
      </c>
      <c r="AJ59" s="19">
        <f t="shared" si="22"/>
        <v>109260.25485266995</v>
      </c>
      <c r="AK59" s="72">
        <f t="shared" si="25"/>
        <v>-8.07</v>
      </c>
      <c r="AL59" s="6">
        <f t="shared" si="26"/>
        <v>10.1</v>
      </c>
    </row>
    <row r="60" spans="1:38" ht="15" customHeight="1" x14ac:dyDescent="0.25">
      <c r="A60" s="4">
        <v>43678</v>
      </c>
      <c r="B60" s="60">
        <f t="shared" si="2"/>
        <v>8</v>
      </c>
      <c r="C60">
        <v>1911304.72</v>
      </c>
      <c r="D60">
        <v>10.1</v>
      </c>
      <c r="E60" s="94">
        <v>36.6</v>
      </c>
      <c r="F60">
        <v>2.0299999999999998</v>
      </c>
      <c r="G60">
        <v>34.6</v>
      </c>
      <c r="H60" s="10">
        <v>14.110646481298655</v>
      </c>
      <c r="I60" s="10">
        <v>3.9199999999999999E-2</v>
      </c>
      <c r="J60" s="9" t="s">
        <v>11</v>
      </c>
      <c r="K60" s="2"/>
      <c r="L60" s="7">
        <v>1740112</v>
      </c>
      <c r="M60" s="7">
        <v>2477891</v>
      </c>
      <c r="N60" s="112">
        <f t="shared" si="7"/>
        <v>3.3000000000000043</v>
      </c>
      <c r="O60" s="21">
        <f t="shared" si="8"/>
        <v>0.96999999999999975</v>
      </c>
      <c r="P60" s="93">
        <f t="shared" si="9"/>
        <v>182391.22964700009</v>
      </c>
      <c r="Q60" s="8">
        <f t="shared" si="10"/>
        <v>-3481.7084939999991</v>
      </c>
      <c r="R60" s="8"/>
      <c r="S60" s="8"/>
      <c r="T60" s="20">
        <f t="shared" si="23"/>
        <v>0.11472775652821952</v>
      </c>
      <c r="U60" s="20">
        <f t="shared" si="24"/>
        <v>-2.1900647590070992E-3</v>
      </c>
      <c r="V60" s="101">
        <v>0.88156770605653045</v>
      </c>
      <c r="W60" s="1">
        <v>0.88156770605653045</v>
      </c>
      <c r="X60" s="1">
        <f>VLOOKUP($B60,Sheet6!$E$4:$H$15,3,FALSE)</f>
        <v>1.049676094169695</v>
      </c>
      <c r="Y60" s="1">
        <f>VLOOKUP($B60,Sheet6!$E$4:$H$15,4,FALSE)</f>
        <v>1.3311776044939942</v>
      </c>
      <c r="Z60" s="5">
        <f t="shared" si="11"/>
        <v>242795.12016220758</v>
      </c>
      <c r="AA60" s="113">
        <f t="shared" si="20"/>
        <v>160790.21792473571</v>
      </c>
      <c r="AB60" s="5">
        <f t="shared" si="12"/>
        <v>160790.21792473571</v>
      </c>
      <c r="AC60" s="58">
        <f t="shared" si="13"/>
        <v>-3069.3617702131164</v>
      </c>
      <c r="AD60" s="58">
        <f t="shared" si="14"/>
        <v>318511.07407925831</v>
      </c>
      <c r="AE60" s="70">
        <f t="shared" si="15"/>
        <v>0.10114028514359462</v>
      </c>
      <c r="AF60" s="70">
        <f t="shared" si="16"/>
        <v>-1.9306903657131365E-3</v>
      </c>
      <c r="AG60" s="70">
        <f t="shared" si="17"/>
        <v>9.920959477788148E-2</v>
      </c>
      <c r="AH60" s="19">
        <f t="shared" si="21"/>
        <v>276706.6656014155</v>
      </c>
      <c r="AI60" s="19">
        <f t="shared" si="22"/>
        <v>34833.779111163669</v>
      </c>
      <c r="AJ60" s="19">
        <f t="shared" si="22"/>
        <v>588247.11031399469</v>
      </c>
      <c r="AK60" s="72">
        <f t="shared" si="25"/>
        <v>8.07</v>
      </c>
      <c r="AL60" s="6">
        <f t="shared" si="26"/>
        <v>-8.07</v>
      </c>
    </row>
    <row r="61" spans="1:38" ht="15" customHeight="1" x14ac:dyDescent="0.25">
      <c r="A61" s="4">
        <v>43709</v>
      </c>
      <c r="B61" s="60">
        <f t="shared" si="2"/>
        <v>9</v>
      </c>
      <c r="C61">
        <v>1765554.12</v>
      </c>
      <c r="D61">
        <v>11.47</v>
      </c>
      <c r="E61" s="94">
        <v>31.9</v>
      </c>
      <c r="F61">
        <v>10.1</v>
      </c>
      <c r="G61">
        <v>32.5</v>
      </c>
      <c r="H61" s="10">
        <v>14.110646481298655</v>
      </c>
      <c r="I61" s="100">
        <v>6.1500000000000006E-2</v>
      </c>
      <c r="J61" s="2"/>
      <c r="K61" s="2"/>
      <c r="L61" s="7">
        <v>1276913</v>
      </c>
      <c r="M61" s="7">
        <v>2035581</v>
      </c>
      <c r="N61" s="112">
        <f t="shared" si="7"/>
        <v>-0.89999999999999858</v>
      </c>
      <c r="O61" s="21">
        <f t="shared" si="8"/>
        <v>2.9399999999999995</v>
      </c>
      <c r="P61" s="93">
        <f t="shared" si="9"/>
        <v>-49743.062631000066</v>
      </c>
      <c r="Q61" s="8">
        <f t="shared" si="10"/>
        <v>-10552.807187999999</v>
      </c>
      <c r="R61" s="8"/>
      <c r="S61" s="8"/>
      <c r="T61" s="20">
        <f t="shared" si="23"/>
        <v>-3.1224501485765447E-2</v>
      </c>
      <c r="U61" s="20">
        <f t="shared" si="24"/>
        <v>-6.6241627735111105E-3</v>
      </c>
      <c r="V61" s="101">
        <v>0.87635315590168161</v>
      </c>
      <c r="W61" s="1">
        <v>0.87635315590168161</v>
      </c>
      <c r="X61" s="1">
        <f>VLOOKUP($B61,Sheet6!$E$4:$H$15,3,FALSE)</f>
        <v>1.0471901827566226</v>
      </c>
      <c r="Y61" s="1">
        <f>VLOOKUP($B61,Sheet6!$E$4:$H$15,4,FALSE)</f>
        <v>1.1094659414335433</v>
      </c>
      <c r="Z61" s="5">
        <f t="shared" si="11"/>
        <v>-55188.233811690196</v>
      </c>
      <c r="AA61" s="113">
        <f t="shared" si="20"/>
        <v>-43592.489920891916</v>
      </c>
      <c r="AB61" s="5">
        <f t="shared" si="12"/>
        <v>-43592.489920891916</v>
      </c>
      <c r="AC61" s="58">
        <f t="shared" si="13"/>
        <v>-9247.9858828257493</v>
      </c>
      <c r="AD61" s="58">
        <f t="shared" si="14"/>
        <v>-96432.965724609589</v>
      </c>
      <c r="AE61" s="70">
        <f t="shared" si="15"/>
        <v>-2.7363690418507298E-2</v>
      </c>
      <c r="AF61" s="70">
        <f t="shared" si="16"/>
        <v>-5.805105951772898E-3</v>
      </c>
      <c r="AG61" s="70">
        <f t="shared" si="17"/>
        <v>-3.3168796370280196E-2</v>
      </c>
      <c r="AH61" s="19">
        <f t="shared" si="21"/>
        <v>-204382.70784562762</v>
      </c>
      <c r="AI61" s="19">
        <f t="shared" si="22"/>
        <v>-6178.6241126126333</v>
      </c>
      <c r="AJ61" s="19">
        <f t="shared" si="22"/>
        <v>-414944.03980386793</v>
      </c>
      <c r="AK61" s="72">
        <f t="shared" si="25"/>
        <v>1.370000000000001</v>
      </c>
      <c r="AL61" s="6">
        <f t="shared" si="26"/>
        <v>8.07</v>
      </c>
    </row>
    <row r="62" spans="1:38" ht="15" customHeight="1" x14ac:dyDescent="0.25">
      <c r="A62" s="4">
        <v>43739</v>
      </c>
      <c r="B62" s="60">
        <f t="shared" si="2"/>
        <v>10</v>
      </c>
      <c r="C62">
        <v>1944388.05</v>
      </c>
      <c r="D62">
        <v>1.52</v>
      </c>
      <c r="E62" s="94">
        <v>32.4</v>
      </c>
      <c r="F62">
        <v>11.47</v>
      </c>
      <c r="G62">
        <v>31.4</v>
      </c>
      <c r="H62" s="10">
        <v>14.110646481298655</v>
      </c>
      <c r="I62" s="100">
        <v>5.1500000000000004E-2</v>
      </c>
      <c r="J62" s="2"/>
      <c r="K62" s="2"/>
      <c r="L62" s="7">
        <v>1357306</v>
      </c>
      <c r="M62" s="7">
        <v>1604885</v>
      </c>
      <c r="N62" s="112">
        <f t="shared" si="7"/>
        <v>-1.8000000000000043</v>
      </c>
      <c r="O62" s="21">
        <f t="shared" si="8"/>
        <v>10.270000000000001</v>
      </c>
      <c r="P62" s="93">
        <f t="shared" si="9"/>
        <v>-99486.125262000365</v>
      </c>
      <c r="Q62" s="8">
        <f t="shared" si="10"/>
        <v>-36863.037354</v>
      </c>
      <c r="R62" s="8"/>
      <c r="S62" s="8"/>
      <c r="T62" s="20">
        <f t="shared" si="23"/>
        <v>-5.5367730884917074E-2</v>
      </c>
      <c r="U62" s="20">
        <f t="shared" si="24"/>
        <v>-2.0515652071500516E-2</v>
      </c>
      <c r="V62" s="101">
        <v>0.97691325630951342</v>
      </c>
      <c r="W62" s="1">
        <v>0.97691325630951342</v>
      </c>
      <c r="X62" s="1">
        <f>VLOOKUP($B62,Sheet6!$E$4:$H$15,3,FALSE)</f>
        <v>1.0341391478379942</v>
      </c>
      <c r="Y62" s="1">
        <f>VLOOKUP($B62,Sheet6!$E$4:$H$15,4,FALSE)</f>
        <v>0.96754467750437401</v>
      </c>
      <c r="Z62" s="5">
        <f t="shared" si="11"/>
        <v>-96257.270982781905</v>
      </c>
      <c r="AA62" s="113">
        <f t="shared" si="20"/>
        <v>-97189.314587316927</v>
      </c>
      <c r="AB62" s="5">
        <f t="shared" si="12"/>
        <v>-97189.314587316927</v>
      </c>
      <c r="AC62" s="58">
        <f t="shared" si="13"/>
        <v>-36011.98985895537</v>
      </c>
      <c r="AD62" s="58">
        <f t="shared" si="14"/>
        <v>-230390.61903358923</v>
      </c>
      <c r="AE62" s="70">
        <f t="shared" si="15"/>
        <v>-5.4089470273253164E-2</v>
      </c>
      <c r="AF62" s="70">
        <f t="shared" si="16"/>
        <v>-2.0042012470482585E-2</v>
      </c>
      <c r="AG62" s="70">
        <f t="shared" si="17"/>
        <v>-7.4131482743735752E-2</v>
      </c>
      <c r="AH62" s="19">
        <f t="shared" si="21"/>
        <v>-53596.824666425011</v>
      </c>
      <c r="AI62" s="19">
        <f t="shared" si="22"/>
        <v>-26764.003976129621</v>
      </c>
      <c r="AJ62" s="19">
        <f t="shared" si="22"/>
        <v>-133957.65330897964</v>
      </c>
      <c r="AK62" s="72">
        <f t="shared" si="25"/>
        <v>-9.9500000000000011</v>
      </c>
      <c r="AL62" s="6">
        <f t="shared" si="26"/>
        <v>1.370000000000001</v>
      </c>
    </row>
    <row r="63" spans="1:38" ht="15" customHeight="1" x14ac:dyDescent="0.25">
      <c r="A63" s="4">
        <v>43770</v>
      </c>
      <c r="B63" s="60">
        <f t="shared" si="2"/>
        <v>11</v>
      </c>
      <c r="C63">
        <v>2106643.7400000002</v>
      </c>
      <c r="D63">
        <v>0.14000000000000001</v>
      </c>
      <c r="E63" s="94">
        <v>34.200000000000003</v>
      </c>
      <c r="F63">
        <v>1.52</v>
      </c>
      <c r="G63">
        <v>29.8</v>
      </c>
      <c r="H63" s="10">
        <v>14.110646481298655</v>
      </c>
      <c r="I63" s="100">
        <v>5.8600000000000006E-2</v>
      </c>
      <c r="J63" s="2"/>
      <c r="K63" s="2"/>
      <c r="L63" s="7">
        <v>1097986</v>
      </c>
      <c r="M63" s="7">
        <v>950503</v>
      </c>
      <c r="N63" s="112">
        <f t="shared" si="7"/>
        <v>-4.5</v>
      </c>
      <c r="O63" s="21">
        <f t="shared" si="8"/>
        <v>1.52</v>
      </c>
      <c r="P63" s="93">
        <f t="shared" si="9"/>
        <v>-248715.3131550001</v>
      </c>
      <c r="Q63" s="8">
        <f t="shared" si="10"/>
        <v>-5455.8731040000002</v>
      </c>
      <c r="R63" s="8"/>
      <c r="S63" s="8"/>
      <c r="T63" s="20">
        <f t="shared" si="23"/>
        <v>-0.12239508384277832</v>
      </c>
      <c r="U63" s="20">
        <f t="shared" si="24"/>
        <v>-2.6848851304281445E-3</v>
      </c>
      <c r="V63" s="101">
        <v>1.0664567960110445</v>
      </c>
      <c r="W63" s="1">
        <v>1.0664567960110445</v>
      </c>
      <c r="X63" s="1">
        <f>VLOOKUP($B63,Sheet6!$E$4:$H$15,3,FALSE)</f>
        <v>0.94464633696739853</v>
      </c>
      <c r="Y63" s="1">
        <f>VLOOKUP($B63,Sheet6!$E$4:$H$15,4,FALSE)</f>
        <v>0.49928337763309399</v>
      </c>
      <c r="Z63" s="5">
        <f t="shared" si="11"/>
        <v>-124179.42162110115</v>
      </c>
      <c r="AA63" s="113">
        <f t="shared" si="20"/>
        <v>-265244.13598616497</v>
      </c>
      <c r="AB63" s="5">
        <f t="shared" si="12"/>
        <v>-234948.00951957027</v>
      </c>
      <c r="AC63" s="58">
        <f t="shared" si="13"/>
        <v>-5818.4529499346727</v>
      </c>
      <c r="AD63" s="58">
        <f t="shared" si="14"/>
        <v>-506010.59845566994</v>
      </c>
      <c r="AE63" s="70">
        <f t="shared" si="15"/>
        <v>-0.13052906896247252</v>
      </c>
      <c r="AF63" s="70">
        <f t="shared" si="16"/>
        <v>-2.8633139938540942E-3</v>
      </c>
      <c r="AG63" s="70">
        <f t="shared" si="17"/>
        <v>-0.13339238295632661</v>
      </c>
      <c r="AH63" s="19">
        <f t="shared" si="21"/>
        <v>-168054.82139884803</v>
      </c>
      <c r="AI63" s="19">
        <f t="shared" si="22"/>
        <v>30193.536909020699</v>
      </c>
      <c r="AJ63" s="19">
        <f t="shared" si="22"/>
        <v>-275619.97942208068</v>
      </c>
      <c r="AK63" s="72">
        <f t="shared" si="25"/>
        <v>-1.38</v>
      </c>
      <c r="AL63" s="6">
        <f t="shared" si="26"/>
        <v>-9.9500000000000011</v>
      </c>
    </row>
    <row r="64" spans="1:38" ht="15" customHeight="1" x14ac:dyDescent="0.25">
      <c r="A64" s="4">
        <v>43800</v>
      </c>
      <c r="B64" s="60">
        <f t="shared" si="2"/>
        <v>12</v>
      </c>
      <c r="C64">
        <v>1707914.18</v>
      </c>
      <c r="D64">
        <v>0</v>
      </c>
      <c r="E64" s="94">
        <v>32.1</v>
      </c>
      <c r="F64">
        <v>0.14000000000000001</v>
      </c>
      <c r="G64">
        <v>21.8</v>
      </c>
      <c r="H64" s="10">
        <v>14.110646481298655</v>
      </c>
      <c r="I64" s="100">
        <v>4.4199999999999996E-2</v>
      </c>
      <c r="J64" s="9">
        <v>1</v>
      </c>
      <c r="K64" s="2"/>
      <c r="L64" s="7">
        <v>218077</v>
      </c>
      <c r="M64" s="7">
        <v>520273</v>
      </c>
      <c r="N64" s="112">
        <f t="shared" si="7"/>
        <v>-2.8999999999999986</v>
      </c>
      <c r="O64" s="21">
        <f t="shared" si="8"/>
        <v>-1.19</v>
      </c>
      <c r="P64" s="93">
        <f t="shared" si="9"/>
        <v>-160283.20181099977</v>
      </c>
      <c r="Q64" s="8">
        <f t="shared" si="10"/>
        <v>4271.3743380000005</v>
      </c>
      <c r="R64" s="8"/>
      <c r="S64" s="8"/>
      <c r="T64" s="20">
        <f t="shared" si="23"/>
        <v>-9.2958618031876258E-2</v>
      </c>
      <c r="U64" s="20">
        <f t="shared" si="24"/>
        <v>2.4772468422829524E-3</v>
      </c>
      <c r="V64" s="101">
        <v>0.84411169753798587</v>
      </c>
      <c r="W64" s="1">
        <v>0.84411169753798587</v>
      </c>
      <c r="X64" s="1">
        <f>VLOOKUP($B64,Sheet6!$E$4:$H$15,3,FALSE)</f>
        <v>0.7481039658713855</v>
      </c>
      <c r="Y64" s="1">
        <f>VLOOKUP($B64,Sheet6!$E$4:$H$15,4,FALSE)</f>
        <v>0.16876818322222856</v>
      </c>
      <c r="Z64" s="5">
        <f t="shared" si="11"/>
        <v>-27050.704770684246</v>
      </c>
      <c r="AA64" s="113">
        <f t="shared" si="20"/>
        <v>-135296.92556750658</v>
      </c>
      <c r="AB64" s="5">
        <f t="shared" si="12"/>
        <v>-119908.49893737257</v>
      </c>
      <c r="AC64" s="58">
        <f t="shared" si="13"/>
        <v>3605.5170432693712</v>
      </c>
      <c r="AD64" s="58">
        <f t="shared" si="14"/>
        <v>-251599.90746160978</v>
      </c>
      <c r="AE64" s="70">
        <f t="shared" si="15"/>
        <v>-7.8467456867672286E-2</v>
      </c>
      <c r="AF64" s="70">
        <f t="shared" si="16"/>
        <v>2.0910730372600784E-3</v>
      </c>
      <c r="AG64" s="70">
        <f t="shared" si="17"/>
        <v>-7.6376383830412203E-2</v>
      </c>
      <c r="AH64" s="19">
        <f t="shared" si="21"/>
        <v>129947.21041865839</v>
      </c>
      <c r="AI64" s="19">
        <f t="shared" si="22"/>
        <v>9423.9699932040439</v>
      </c>
      <c r="AJ64" s="19">
        <f t="shared" si="22"/>
        <v>254410.69099406016</v>
      </c>
      <c r="AK64" s="72">
        <f t="shared" si="25"/>
        <v>-0.14000000000000001</v>
      </c>
      <c r="AL64" s="6">
        <f t="shared" si="26"/>
        <v>-1.38</v>
      </c>
    </row>
    <row r="65" spans="1:38" ht="15" customHeight="1" x14ac:dyDescent="0.25">
      <c r="A65" s="4">
        <v>43831</v>
      </c>
      <c r="B65" s="60">
        <f t="shared" si="2"/>
        <v>1</v>
      </c>
      <c r="C65" s="7">
        <v>0</v>
      </c>
      <c r="D65">
        <v>0</v>
      </c>
      <c r="E65" s="94">
        <v>27.7</v>
      </c>
      <c r="F65">
        <v>0</v>
      </c>
      <c r="G65">
        <v>20</v>
      </c>
      <c r="H65" s="99">
        <v>14.110646481298655</v>
      </c>
      <c r="I65" s="10">
        <v>5.5399999999999998E-2</v>
      </c>
      <c r="J65" s="2"/>
      <c r="K65" s="2"/>
      <c r="L65" s="7">
        <v>227286</v>
      </c>
      <c r="M65" s="7">
        <v>460917</v>
      </c>
      <c r="N65" s="112">
        <f t="shared" si="7"/>
        <v>-0.69999999999999929</v>
      </c>
      <c r="O65" s="21">
        <f t="shared" si="8"/>
        <v>0</v>
      </c>
      <c r="P65" s="93">
        <f t="shared" si="9"/>
        <v>-38689.048713000026</v>
      </c>
      <c r="Q65" s="8">
        <f t="shared" si="10"/>
        <v>0</v>
      </c>
      <c r="R65" s="8"/>
      <c r="S65" s="8"/>
      <c r="T65" s="20">
        <f t="shared" si="23"/>
        <v>-2.689930386519199E-2</v>
      </c>
      <c r="U65" s="20">
        <f t="shared" si="24"/>
        <v>0</v>
      </c>
      <c r="V65" s="101">
        <v>0.69903743703562948</v>
      </c>
      <c r="W65" s="1">
        <v>0.69903743703562948</v>
      </c>
      <c r="X65" s="1">
        <f>VLOOKUP($B65,Sheet6!$E$4:$H$15,3,FALSE)</f>
        <v>0.68238268288829185</v>
      </c>
      <c r="Y65" s="1">
        <f>VLOOKUP($B65,Sheet6!$E$4:$H$15,4,FALSE)</f>
        <v>9.7920193453824286E-2</v>
      </c>
      <c r="Z65" s="5">
        <f t="shared" si="11"/>
        <v>-3788.439134521394</v>
      </c>
      <c r="AA65" s="113">
        <f t="shared" si="20"/>
        <v>-27045.093453682159</v>
      </c>
      <c r="AB65" s="5">
        <f t="shared" si="12"/>
        <v>-26400.736859172772</v>
      </c>
      <c r="AC65" s="58">
        <f t="shared" si="13"/>
        <v>0</v>
      </c>
      <c r="AD65" s="58">
        <f t="shared" si="14"/>
        <v>-53445.830312854931</v>
      </c>
      <c r="AE65" s="70">
        <f t="shared" si="15"/>
        <v>-1.8803620431966414E-2</v>
      </c>
      <c r="AF65" s="70">
        <f t="shared" si="16"/>
        <v>0</v>
      </c>
      <c r="AG65" s="70">
        <f t="shared" si="17"/>
        <v>-1.8803620431966414E-2</v>
      </c>
      <c r="AH65" s="19">
        <f t="shared" si="21"/>
        <v>108251.83211382442</v>
      </c>
      <c r="AI65" s="19">
        <f t="shared" si="22"/>
        <v>-3605.5170432693712</v>
      </c>
      <c r="AJ65" s="19">
        <f t="shared" si="22"/>
        <v>198154.07714875485</v>
      </c>
      <c r="AK65" s="72">
        <f t="shared" si="25"/>
        <v>0</v>
      </c>
      <c r="AL65" s="6">
        <f t="shared" si="26"/>
        <v>-0.14000000000000001</v>
      </c>
    </row>
    <row r="66" spans="1:38" ht="15" customHeight="1" x14ac:dyDescent="0.25">
      <c r="A66" s="4">
        <v>43862</v>
      </c>
      <c r="B66" s="60">
        <f t="shared" si="2"/>
        <v>2</v>
      </c>
      <c r="C66" s="7">
        <v>0</v>
      </c>
      <c r="D66">
        <v>0</v>
      </c>
      <c r="E66" s="95">
        <v>25.9</v>
      </c>
      <c r="F66">
        <v>0</v>
      </c>
      <c r="G66">
        <v>25.8</v>
      </c>
      <c r="H66" s="10">
        <v>14.110646481298655</v>
      </c>
      <c r="I66" s="100">
        <v>0</v>
      </c>
      <c r="J66" s="2"/>
      <c r="K66" s="2"/>
      <c r="L66" s="7">
        <v>509125</v>
      </c>
      <c r="M66" s="7">
        <v>489444</v>
      </c>
      <c r="N66" s="112">
        <f t="shared" si="7"/>
        <v>-2</v>
      </c>
      <c r="O66" s="21">
        <f t="shared" si="8"/>
        <v>0</v>
      </c>
      <c r="P66" s="93">
        <f t="shared" si="9"/>
        <v>-110540.13917999994</v>
      </c>
      <c r="Q66" s="8">
        <f t="shared" si="10"/>
        <v>0</v>
      </c>
      <c r="R66" s="8"/>
      <c r="S66" s="8"/>
      <c r="T66" s="20">
        <f t="shared" si="23"/>
        <v>-8.8470769531454413E-2</v>
      </c>
      <c r="U66" s="20">
        <f t="shared" si="24"/>
        <v>0</v>
      </c>
      <c r="V66" s="101">
        <v>0.69435576506174324</v>
      </c>
      <c r="W66" s="1">
        <v>0.69435576506174324</v>
      </c>
      <c r="X66" s="1">
        <f>VLOOKUP($B66,Sheet6!$E$4:$H$15,3,FALSE)</f>
        <v>0.85888239321641102</v>
      </c>
      <c r="Y66" s="1">
        <f>VLOOKUP($B66,Sheet6!$E$4:$H$15,4,FALSE)</f>
        <v>0.16787673792834962</v>
      </c>
      <c r="Z66" s="5">
        <f t="shared" si="11"/>
        <v>-18557.117975684141</v>
      </c>
      <c r="AA66" s="113">
        <f t="shared" si="20"/>
        <v>-76754.18291036044</v>
      </c>
      <c r="AB66" s="5">
        <f t="shared" si="12"/>
        <v>-76754.18291036044</v>
      </c>
      <c r="AC66" s="58">
        <f t="shared" si="13"/>
        <v>0</v>
      </c>
      <c r="AD66" s="58">
        <f t="shared" si="14"/>
        <v>-153508.36582072088</v>
      </c>
      <c r="AE66" s="70">
        <f t="shared" si="15"/>
        <v>-6.1430188863614198E-2</v>
      </c>
      <c r="AF66" s="70">
        <f t="shared" si="16"/>
        <v>0</v>
      </c>
      <c r="AG66" s="70">
        <f t="shared" si="17"/>
        <v>-6.1430188863614198E-2</v>
      </c>
      <c r="AH66" s="19">
        <f t="shared" si="21"/>
        <v>-49709.089456678281</v>
      </c>
      <c r="AI66" s="19">
        <f t="shared" si="22"/>
        <v>0</v>
      </c>
      <c r="AJ66" s="19">
        <f t="shared" si="22"/>
        <v>-100062.53550786595</v>
      </c>
      <c r="AK66" s="72">
        <f t="shared" si="25"/>
        <v>0</v>
      </c>
      <c r="AL66" s="6">
        <f t="shared" si="26"/>
        <v>0</v>
      </c>
    </row>
    <row r="67" spans="1:38" ht="15" customHeight="1" x14ac:dyDescent="0.25">
      <c r="A67" s="4">
        <v>43891</v>
      </c>
      <c r="B67" s="60">
        <f t="shared" si="2"/>
        <v>3</v>
      </c>
      <c r="C67" s="7">
        <v>0</v>
      </c>
      <c r="D67">
        <v>0</v>
      </c>
      <c r="E67" s="95">
        <v>30.8</v>
      </c>
      <c r="F67">
        <v>0</v>
      </c>
      <c r="G67">
        <v>32.5</v>
      </c>
      <c r="H67" s="10">
        <v>14.110646481298655</v>
      </c>
      <c r="I67" s="100">
        <v>0</v>
      </c>
      <c r="J67" s="2"/>
      <c r="K67" s="2"/>
      <c r="L67" s="7">
        <v>1260108</v>
      </c>
      <c r="M67" s="7">
        <v>1216837</v>
      </c>
      <c r="N67" s="112">
        <f t="shared" si="7"/>
        <v>0.80000000000000071</v>
      </c>
      <c r="O67" s="21">
        <f t="shared" si="8"/>
        <v>0</v>
      </c>
      <c r="P67" s="93">
        <f t="shared" si="9"/>
        <v>44216.055671999929</v>
      </c>
      <c r="Q67" s="8">
        <f t="shared" si="10"/>
        <v>0</v>
      </c>
      <c r="R67" s="8"/>
      <c r="S67" s="8"/>
      <c r="T67" s="20">
        <f t="shared" si="23"/>
        <v>2.7013691855615501E-2</v>
      </c>
      <c r="U67" s="20">
        <f t="shared" si="24"/>
        <v>0</v>
      </c>
      <c r="V67" s="101">
        <v>0.95573228780452846</v>
      </c>
      <c r="W67" s="1">
        <v>0.95573228780452846</v>
      </c>
      <c r="X67" s="1">
        <f>VLOOKUP($B67,Sheet6!$E$4:$H$15,3,FALSE)</f>
        <v>1.0186022015062937</v>
      </c>
      <c r="Y67" s="1">
        <f>VLOOKUP($B67,Sheet6!$E$4:$H$15,4,FALSE)</f>
        <v>0.73573420752714014</v>
      </c>
      <c r="Z67" s="5">
        <f t="shared" si="11"/>
        <v>32531.264679814776</v>
      </c>
      <c r="AA67" s="113">
        <f t="shared" si="20"/>
        <v>42258.712045092892</v>
      </c>
      <c r="AB67" s="5">
        <f t="shared" si="12"/>
        <v>42258.712045092892</v>
      </c>
      <c r="AC67" s="58">
        <f t="shared" si="13"/>
        <v>0</v>
      </c>
      <c r="AD67" s="58">
        <f t="shared" si="14"/>
        <v>84517.424090185785</v>
      </c>
      <c r="AE67" s="70">
        <f t="shared" si="15"/>
        <v>2.5817857519213963E-2</v>
      </c>
      <c r="AF67" s="70">
        <f t="shared" si="16"/>
        <v>0</v>
      </c>
      <c r="AG67" s="70">
        <f t="shared" si="17"/>
        <v>2.5817857519213963E-2</v>
      </c>
      <c r="AH67" s="19">
        <f t="shared" si="21"/>
        <v>119012.89495545333</v>
      </c>
      <c r="AI67" s="19">
        <f t="shared" si="22"/>
        <v>0</v>
      </c>
      <c r="AJ67" s="19">
        <f t="shared" si="22"/>
        <v>238025.78991090666</v>
      </c>
      <c r="AK67" s="72">
        <f t="shared" si="25"/>
        <v>0</v>
      </c>
      <c r="AL67" s="6">
        <f t="shared" si="26"/>
        <v>0</v>
      </c>
    </row>
    <row r="68" spans="1:38" ht="15" customHeight="1" x14ac:dyDescent="0.25">
      <c r="A68" s="4">
        <v>43922</v>
      </c>
      <c r="B68" s="60">
        <f t="shared" si="2"/>
        <v>4</v>
      </c>
      <c r="C68" s="7">
        <v>0</v>
      </c>
      <c r="D68">
        <v>0.16451612903225804</v>
      </c>
      <c r="E68" s="95">
        <v>35.9</v>
      </c>
      <c r="F68">
        <v>0</v>
      </c>
      <c r="G68">
        <v>38.200000000000003</v>
      </c>
      <c r="H68" s="10">
        <v>14.215006496622896</v>
      </c>
      <c r="I68" s="100">
        <v>0</v>
      </c>
      <c r="J68" s="2"/>
      <c r="K68" s="2"/>
      <c r="L68" s="7">
        <v>1931675</v>
      </c>
      <c r="M68" s="7">
        <v>1947495</v>
      </c>
      <c r="N68" s="112">
        <f t="shared" si="7"/>
        <v>0.5</v>
      </c>
      <c r="O68" s="21">
        <f t="shared" si="8"/>
        <v>0</v>
      </c>
      <c r="P68" s="93">
        <f t="shared" si="9"/>
        <v>27635.034794999985</v>
      </c>
      <c r="Q68" s="8">
        <f t="shared" si="10"/>
        <v>0</v>
      </c>
      <c r="R68" s="8"/>
      <c r="S68" s="8"/>
      <c r="T68" s="20">
        <f t="shared" si="23"/>
        <v>1.3272625231239836E-2</v>
      </c>
      <c r="U68" s="20">
        <f t="shared" si="24"/>
        <v>0</v>
      </c>
      <c r="V68" s="101">
        <v>1.1520610232321131</v>
      </c>
      <c r="W68" s="1">
        <v>1.1520610232321131</v>
      </c>
      <c r="X68" s="1">
        <f>VLOOKUP($B68,Sheet6!$E$4:$H$15,3,FALSE)</f>
        <v>1.152219939958919</v>
      </c>
      <c r="Y68" s="1">
        <f>VLOOKUP($B68,Sheet6!$E$4:$H$15,4,FALSE)</f>
        <v>1.5132048869518739</v>
      </c>
      <c r="Z68" s="5">
        <f t="shared" si="11"/>
        <v>41817.469702879054</v>
      </c>
      <c r="AA68" s="113">
        <f t="shared" si="20"/>
        <v>31837.246462982734</v>
      </c>
      <c r="AB68" s="5">
        <f t="shared" si="12"/>
        <v>31837.246462982734</v>
      </c>
      <c r="AC68" s="58">
        <f t="shared" si="13"/>
        <v>0</v>
      </c>
      <c r="AD68" s="58">
        <f t="shared" si="14"/>
        <v>63674.492925965467</v>
      </c>
      <c r="AE68" s="70">
        <f t="shared" si="15"/>
        <v>1.5290874204878529E-2</v>
      </c>
      <c r="AF68" s="70">
        <f t="shared" si="16"/>
        <v>0</v>
      </c>
      <c r="AG68" s="70">
        <f t="shared" si="17"/>
        <v>1.5290874204878529E-2</v>
      </c>
      <c r="AH68" s="19">
        <f t="shared" si="21"/>
        <v>-10421.465582110159</v>
      </c>
      <c r="AI68" s="19">
        <f t="shared" si="22"/>
        <v>0</v>
      </c>
      <c r="AJ68" s="19">
        <f t="shared" si="22"/>
        <v>-20842.931164220317</v>
      </c>
      <c r="AK68" s="72">
        <f t="shared" si="25"/>
        <v>0.16451612903225804</v>
      </c>
      <c r="AL68" s="6">
        <f t="shared" si="26"/>
        <v>0</v>
      </c>
    </row>
    <row r="69" spans="1:38" ht="15" customHeight="1" x14ac:dyDescent="0.25">
      <c r="A69" s="4">
        <v>43952</v>
      </c>
      <c r="B69" s="60">
        <f t="shared" si="2"/>
        <v>5</v>
      </c>
      <c r="C69" s="7">
        <v>0</v>
      </c>
      <c r="D69">
        <v>4.333333333333333</v>
      </c>
      <c r="E69" s="95">
        <v>39.1</v>
      </c>
      <c r="F69">
        <v>0.16451612903225804</v>
      </c>
      <c r="G69">
        <v>38.1</v>
      </c>
      <c r="H69" s="10">
        <v>14.215006496622896</v>
      </c>
      <c r="I69" s="100">
        <v>0</v>
      </c>
      <c r="J69" s="2"/>
      <c r="K69" s="2"/>
      <c r="L69" s="7">
        <v>2195750</v>
      </c>
      <c r="M69" s="7">
        <v>2660455</v>
      </c>
      <c r="N69" s="112">
        <f t="shared" si="7"/>
        <v>-2.7999999999999972</v>
      </c>
      <c r="O69" s="21">
        <f t="shared" si="8"/>
        <v>2.4516129032258027E-2</v>
      </c>
      <c r="P69" s="93">
        <f t="shared" si="9"/>
        <v>-154756.1948520001</v>
      </c>
      <c r="Q69" s="8">
        <f t="shared" si="10"/>
        <v>-87.997953290322471</v>
      </c>
      <c r="R69" s="8"/>
      <c r="S69" s="8"/>
      <c r="T69" s="20">
        <f t="shared" si="23"/>
        <v>-6.0395392573694258E-2</v>
      </c>
      <c r="U69" s="20">
        <f t="shared" si="24"/>
        <v>-3.4342217704003903E-5</v>
      </c>
      <c r="V69" s="101">
        <v>1.4421604407088038</v>
      </c>
      <c r="W69" s="1">
        <v>1.4421604407088038</v>
      </c>
      <c r="X69" s="1">
        <f>VLOOKUP($B69,Sheet6!$E$4:$H$15,3,FALSE)</f>
        <v>1.1851582661821245</v>
      </c>
      <c r="Y69" s="1">
        <f>VLOOKUP($B69,Sheet6!$E$4:$H$15,4,FALSE)</f>
        <v>2.2029768560188674</v>
      </c>
      <c r="Z69" s="5">
        <f t="shared" si="11"/>
        <v>-340924.31558450242</v>
      </c>
      <c r="AA69" s="113">
        <f t="shared" si="20"/>
        <v>-223183.26217017797</v>
      </c>
      <c r="AB69" s="5">
        <f t="shared" si="12"/>
        <v>-183410.58357173947</v>
      </c>
      <c r="AC69" s="58">
        <f t="shared" si="13"/>
        <v>-126.90716709864418</v>
      </c>
      <c r="AD69" s="58">
        <f t="shared" si="14"/>
        <v>-406720.7529090161</v>
      </c>
      <c r="AE69" s="70">
        <f t="shared" si="15"/>
        <v>-8.7099845970860124E-2</v>
      </c>
      <c r="AF69" s="70">
        <f t="shared" si="16"/>
        <v>-4.9526987818923955E-5</v>
      </c>
      <c r="AG69" s="70">
        <f t="shared" si="17"/>
        <v>-8.7149372958679042E-2</v>
      </c>
      <c r="AH69" s="19">
        <f t="shared" si="21"/>
        <v>-255020.5086331607</v>
      </c>
      <c r="AI69" s="19">
        <f t="shared" si="22"/>
        <v>-126.90716709864418</v>
      </c>
      <c r="AJ69" s="19">
        <f t="shared" si="22"/>
        <v>-470395.24583498156</v>
      </c>
      <c r="AK69" s="72">
        <f t="shared" si="25"/>
        <v>4.1688172043010754</v>
      </c>
      <c r="AL69" s="6">
        <f t="shared" si="26"/>
        <v>0.16451612903225804</v>
      </c>
    </row>
    <row r="70" spans="1:38" ht="15" customHeight="1" x14ac:dyDescent="0.25">
      <c r="A70" s="4">
        <v>43983</v>
      </c>
      <c r="B70" s="60">
        <f t="shared" ref="B70" si="27">MONTH(A70)</f>
        <v>6</v>
      </c>
      <c r="C70" s="7">
        <v>0</v>
      </c>
      <c r="D70">
        <v>11.451612903225806</v>
      </c>
      <c r="E70" s="95">
        <v>42.8</v>
      </c>
      <c r="F70">
        <v>4.333333333333333</v>
      </c>
      <c r="G70">
        <v>37</v>
      </c>
      <c r="H70" s="10">
        <v>14.215006496622896</v>
      </c>
      <c r="I70" s="100">
        <v>0</v>
      </c>
      <c r="J70" s="2"/>
      <c r="K70" s="2"/>
      <c r="L70" s="7">
        <v>2154279</v>
      </c>
      <c r="M70" s="7">
        <v>2884667</v>
      </c>
      <c r="N70" s="112">
        <f t="shared" si="7"/>
        <v>0.5</v>
      </c>
      <c r="O70" s="21">
        <f t="shared" si="8"/>
        <v>4.333333333333333</v>
      </c>
      <c r="P70" s="93">
        <f t="shared" si="9"/>
        <v>27635.034795000218</v>
      </c>
      <c r="Q70" s="8">
        <f t="shared" si="10"/>
        <v>-15554.024199999998</v>
      </c>
      <c r="R70" s="8"/>
      <c r="S70" s="8"/>
      <c r="T70" s="20">
        <f t="shared" si="23"/>
        <v>1.0180484978684857E-2</v>
      </c>
      <c r="U70" s="20">
        <f t="shared" si="24"/>
        <v>-5.7299551421172538E-3</v>
      </c>
      <c r="V70" s="101">
        <v>1.3626137261133346</v>
      </c>
      <c r="W70" s="1">
        <v>1.3626137261133346</v>
      </c>
      <c r="X70" s="1">
        <f>VLOOKUP($B70,Sheet6!$E$4:$H$15,3,FALSE)</f>
        <v>1.1770790540896401</v>
      </c>
      <c r="Y70" s="1">
        <f>VLOOKUP($B70,Sheet6!$E$4:$H$15,4,FALSE)</f>
        <v>2.2674598252005316</v>
      </c>
      <c r="Z70" s="5">
        <f t="shared" si="11"/>
        <v>62661.331165681804</v>
      </c>
      <c r="AA70" s="113">
        <f t="shared" si="20"/>
        <v>37655.877733286899</v>
      </c>
      <c r="AB70" s="5">
        <f t="shared" si="12"/>
        <v>32528.620616233147</v>
      </c>
      <c r="AC70" s="58">
        <f t="shared" si="13"/>
        <v>-21194.126871218978</v>
      </c>
      <c r="AD70" s="58">
        <f t="shared" si="14"/>
        <v>48990.371478301066</v>
      </c>
      <c r="AE70" s="70">
        <f t="shared" si="15"/>
        <v>1.3872068570446604E-2</v>
      </c>
      <c r="AF70" s="70">
        <f t="shared" si="16"/>
        <v>-7.8077155266626534E-3</v>
      </c>
      <c r="AG70" s="70">
        <f t="shared" si="17"/>
        <v>6.064353043783951E-3</v>
      </c>
      <c r="AH70" s="19">
        <f t="shared" si="21"/>
        <v>260839.13990346488</v>
      </c>
      <c r="AI70" s="19">
        <f t="shared" si="22"/>
        <v>-21067.219704120333</v>
      </c>
      <c r="AJ70" s="19">
        <f t="shared" si="22"/>
        <v>455711.12438731716</v>
      </c>
      <c r="AK70" s="72">
        <f t="shared" si="25"/>
        <v>7.118279569892473</v>
      </c>
      <c r="AL70" s="6">
        <f t="shared" si="26"/>
        <v>4.1688172043010754</v>
      </c>
    </row>
    <row r="71" spans="1:38" ht="15" customHeight="1" x14ac:dyDescent="0.25">
      <c r="A71" s="4">
        <v>44013</v>
      </c>
      <c r="B71" s="60">
        <f>MONTH(A71)</f>
        <v>7</v>
      </c>
      <c r="C71" s="7">
        <v>0</v>
      </c>
      <c r="D71">
        <v>8.258064516129032</v>
      </c>
      <c r="E71" s="95">
        <v>39.1</v>
      </c>
      <c r="F71">
        <v>11.451612903225806</v>
      </c>
      <c r="G71">
        <v>33.5</v>
      </c>
      <c r="H71" s="10">
        <v>14.215006496622896</v>
      </c>
      <c r="I71" s="100">
        <v>0</v>
      </c>
      <c r="J71" s="2"/>
      <c r="K71" s="2"/>
      <c r="L71" s="7">
        <v>1843855</v>
      </c>
      <c r="M71" s="7">
        <v>2907326</v>
      </c>
      <c r="N71" s="112">
        <f t="shared" si="7"/>
        <v>-0.5</v>
      </c>
      <c r="O71" s="21">
        <f t="shared" si="8"/>
        <v>1.3516129032258064</v>
      </c>
      <c r="P71" s="93">
        <f t="shared" si="9"/>
        <v>-27635.034795000218</v>
      </c>
      <c r="Q71" s="8">
        <f t="shared" si="10"/>
        <v>-4851.4661090322552</v>
      </c>
      <c r="R71" s="8"/>
      <c r="S71" s="8"/>
      <c r="T71" s="20">
        <f t="shared" si="23"/>
        <v>-1.159451909291E-2</v>
      </c>
      <c r="U71" s="20">
        <f t="shared" si="24"/>
        <v>-2.0354747821760368E-3</v>
      </c>
      <c r="V71" s="101">
        <v>1.0486367082270924</v>
      </c>
      <c r="W71" s="1">
        <v>1.0486367082270924</v>
      </c>
      <c r="X71" s="1">
        <f>VLOOKUP($B71,Sheet6!$E$4:$H$15,3,FALSE)</f>
        <v>1.0515405277294989</v>
      </c>
      <c r="Y71" s="1">
        <f>VLOOKUP($B71,Sheet6!$E$4:$H$15,4,FALSE)</f>
        <v>1.7540043667698575</v>
      </c>
      <c r="Z71" s="5">
        <f t="shared" si="11"/>
        <v>-48471.971706267337</v>
      </c>
      <c r="AA71" s="113">
        <f t="shared" si="20"/>
        <v>-28979.111919170191</v>
      </c>
      <c r="AB71" s="5">
        <f t="shared" si="12"/>
        <v>-28979.111919170191</v>
      </c>
      <c r="AC71" s="58">
        <f t="shared" si="13"/>
        <v>-5087.4254506508842</v>
      </c>
      <c r="AD71" s="58">
        <f t="shared" si="14"/>
        <v>-63045.649288991262</v>
      </c>
      <c r="AE71" s="70">
        <f t="shared" si="15"/>
        <v>-1.2158438335065316E-2</v>
      </c>
      <c r="AF71" s="70">
        <f t="shared" si="16"/>
        <v>-2.1344735752603372E-3</v>
      </c>
      <c r="AG71" s="70">
        <f t="shared" si="17"/>
        <v>-1.4292911910325654E-2</v>
      </c>
      <c r="AH71" s="19">
        <f t="shared" si="21"/>
        <v>-66634.989652457094</v>
      </c>
      <c r="AI71" s="19">
        <f t="shared" si="22"/>
        <v>16106.701420568093</v>
      </c>
      <c r="AJ71" s="19">
        <f t="shared" si="22"/>
        <v>-112036.02076729233</v>
      </c>
      <c r="AK71" s="72">
        <f t="shared" si="25"/>
        <v>-3.193548387096774</v>
      </c>
      <c r="AL71" s="6">
        <f t="shared" si="26"/>
        <v>7.118279569892473</v>
      </c>
    </row>
    <row r="72" spans="1:38" x14ac:dyDescent="0.25">
      <c r="A72" s="4">
        <v>44044</v>
      </c>
      <c r="D72">
        <v>4.8666666666666663</v>
      </c>
      <c r="E72" s="95">
        <v>34.700000000000003</v>
      </c>
      <c r="F72">
        <v>8.258064516129032</v>
      </c>
      <c r="G72">
        <v>33.799999999999997</v>
      </c>
      <c r="H72" s="6">
        <v>14.215006496622896</v>
      </c>
      <c r="I72" s="6">
        <v>0</v>
      </c>
      <c r="J72" s="18"/>
      <c r="N72" s="112">
        <f t="shared" si="7"/>
        <v>-1.8999999999999986</v>
      </c>
      <c r="O72" s="21">
        <f t="shared" si="8"/>
        <v>6.2280645161290327</v>
      </c>
      <c r="P72" s="93">
        <f t="shared" si="9"/>
        <v>-105013.1322209998</v>
      </c>
      <c r="Q72" s="8">
        <f t="shared" si="10"/>
        <v>-22354.95373916129</v>
      </c>
      <c r="R72" s="8"/>
      <c r="S72" s="8"/>
      <c r="T72" s="20">
        <f t="shared" si="23"/>
        <v>-5.4943165850079523E-2</v>
      </c>
      <c r="U72" s="20">
        <f t="shared" si="24"/>
        <v>-1.1696174610588148E-2</v>
      </c>
      <c r="V72" s="101">
        <v>0.88156770605653045</v>
      </c>
      <c r="W72" s="1">
        <v>0.88156770605653045</v>
      </c>
      <c r="AA72" s="113">
        <f t="shared" si="20"/>
        <v>-92576.186077877923</v>
      </c>
      <c r="AB72" s="5">
        <f t="shared" si="12"/>
        <v>-92576.186077877923</v>
      </c>
      <c r="AC72" s="58">
        <f t="shared" si="13"/>
        <v>-19707.405286832276</v>
      </c>
      <c r="AD72" s="58">
        <f t="shared" si="14"/>
        <v>-204859.77744258812</v>
      </c>
      <c r="AE72" s="70">
        <f t="shared" si="15"/>
        <v>-4.8436120681938109E-2</v>
      </c>
      <c r="AF72" s="70">
        <f t="shared" si="16"/>
        <v>-1.0310969821092827E-2</v>
      </c>
      <c r="AG72" s="70">
        <f t="shared" si="17"/>
        <v>-5.8747090503030938E-2</v>
      </c>
      <c r="AH72" s="19">
        <f t="shared" si="21"/>
        <v>-63597.074158707735</v>
      </c>
      <c r="AI72" s="19">
        <f t="shared" ref="AI72:AJ74" si="28">AC72-AC71</f>
        <v>-14619.979836181392</v>
      </c>
      <c r="AJ72" s="19">
        <f t="shared" si="28"/>
        <v>-141814.12815359686</v>
      </c>
      <c r="AK72" s="72">
        <f t="shared" si="25"/>
        <v>-3.3913978494623658</v>
      </c>
      <c r="AL72" s="6">
        <f t="shared" si="26"/>
        <v>-3.193548387096774</v>
      </c>
    </row>
    <row r="73" spans="1:38" x14ac:dyDescent="0.25">
      <c r="A73" s="4">
        <v>44075</v>
      </c>
      <c r="D73">
        <v>0.83870967741935487</v>
      </c>
      <c r="E73" s="95">
        <v>32.799999999999997</v>
      </c>
      <c r="F73">
        <v>4.8666666666666663</v>
      </c>
      <c r="G73">
        <v>33.5</v>
      </c>
      <c r="H73" s="6">
        <v>14.215006496622896</v>
      </c>
      <c r="I73" s="6">
        <v>0</v>
      </c>
      <c r="N73" s="112">
        <f t="shared" si="7"/>
        <v>0.89999999999999858</v>
      </c>
      <c r="O73" s="21">
        <f t="shared" si="8"/>
        <v>-5.2333333333333334</v>
      </c>
      <c r="P73" s="93">
        <f t="shared" si="9"/>
        <v>49743.062631000066</v>
      </c>
      <c r="Q73" s="8">
        <f t="shared" si="10"/>
        <v>18784.475380000003</v>
      </c>
      <c r="R73" s="8"/>
      <c r="S73" s="8"/>
      <c r="T73" s="20">
        <f t="shared" si="23"/>
        <v>2.8174193057871295E-2</v>
      </c>
      <c r="U73" s="20">
        <f t="shared" si="24"/>
        <v>1.0639422018963656E-2</v>
      </c>
      <c r="V73" s="101">
        <v>0.87635315590168161</v>
      </c>
      <c r="W73" s="1">
        <v>0.87635315590168161</v>
      </c>
      <c r="AA73" s="113">
        <f t="shared" si="20"/>
        <v>43592.489920891916</v>
      </c>
      <c r="AB73" s="5">
        <f t="shared" si="12"/>
        <v>43592.489920891916</v>
      </c>
      <c r="AC73" s="58">
        <f t="shared" si="13"/>
        <v>16461.834281220443</v>
      </c>
      <c r="AD73" s="58">
        <f t="shared" si="14"/>
        <v>103646.81412300427</v>
      </c>
      <c r="AE73" s="70">
        <f t="shared" si="15"/>
        <v>2.469054300124876E-2</v>
      </c>
      <c r="AF73" s="70">
        <f t="shared" si="16"/>
        <v>9.3238910632886408E-3</v>
      </c>
      <c r="AG73" s="70">
        <f t="shared" si="17"/>
        <v>3.4014434064537399E-2</v>
      </c>
      <c r="AH73" s="19">
        <f t="shared" si="21"/>
        <v>136168.67599876985</v>
      </c>
      <c r="AI73" s="19">
        <f t="shared" si="28"/>
        <v>36169.239568052719</v>
      </c>
      <c r="AJ73" s="19">
        <f t="shared" si="28"/>
        <v>308506.59156559239</v>
      </c>
      <c r="AK73" s="72">
        <f t="shared" si="25"/>
        <v>-4.0279569892473113</v>
      </c>
      <c r="AL73" s="6">
        <f t="shared" si="26"/>
        <v>-3.3913978494623658</v>
      </c>
    </row>
    <row r="74" spans="1:38" x14ac:dyDescent="0.25">
      <c r="A74" s="4">
        <v>44105</v>
      </c>
      <c r="D74"/>
      <c r="E74" s="95">
        <v>34</v>
      </c>
      <c r="F74">
        <v>0.83870967741935487</v>
      </c>
      <c r="G74">
        <v>32.299999999999997</v>
      </c>
      <c r="H74" s="6">
        <v>14.215006496622896</v>
      </c>
      <c r="I74" s="6">
        <v>0</v>
      </c>
      <c r="N74" s="112">
        <f t="shared" si="7"/>
        <v>1.6000000000000014</v>
      </c>
      <c r="O74" s="21">
        <f t="shared" si="8"/>
        <v>-10.631290322580647</v>
      </c>
      <c r="P74" s="93">
        <f t="shared" si="9"/>
        <v>88432.111344000092</v>
      </c>
      <c r="Q74" s="8">
        <f t="shared" si="10"/>
        <v>38159.849297225803</v>
      </c>
      <c r="R74" s="8"/>
      <c r="S74" s="8"/>
      <c r="T74" s="20">
        <f t="shared" si="23"/>
        <v>4.5480690618315667E-2</v>
      </c>
      <c r="U74" s="20">
        <f t="shared" si="24"/>
        <v>1.9625634552334244E-2</v>
      </c>
      <c r="V74" s="101">
        <v>0.97691325630951342</v>
      </c>
      <c r="W74" s="1">
        <v>0.97691325630951342</v>
      </c>
      <c r="AA74" s="113">
        <f t="shared" si="20"/>
        <v>86390.501855392591</v>
      </c>
      <c r="AB74" s="5">
        <f t="shared" si="12"/>
        <v>86390.501855392591</v>
      </c>
      <c r="AC74" s="58">
        <f t="shared" si="13"/>
        <v>37278.862637233156</v>
      </c>
      <c r="AD74" s="58">
        <f t="shared" si="14"/>
        <v>210059.86634801835</v>
      </c>
      <c r="AE74" s="70">
        <f t="shared" si="15"/>
        <v>4.4430689571144294E-2</v>
      </c>
      <c r="AF74" s="70">
        <f t="shared" si="16"/>
        <v>1.9172542557661345E-2</v>
      </c>
      <c r="AG74" s="70">
        <f t="shared" si="17"/>
        <v>6.3603232128805642E-2</v>
      </c>
      <c r="AH74" s="19">
        <f t="shared" si="21"/>
        <v>42798.011934500675</v>
      </c>
      <c r="AI74" s="19">
        <f t="shared" si="28"/>
        <v>20817.028356012714</v>
      </c>
      <c r="AJ74" s="19">
        <f t="shared" si="28"/>
        <v>106413.05222501408</v>
      </c>
      <c r="AK74" s="72">
        <f t="shared" si="25"/>
        <v>-0.83870967741935487</v>
      </c>
      <c r="AL74" s="6">
        <f t="shared" si="26"/>
        <v>-4.0279569892473113</v>
      </c>
    </row>
    <row r="75" spans="1:38" x14ac:dyDescent="0.25">
      <c r="E75" s="95">
        <v>34</v>
      </c>
      <c r="O75" s="21"/>
      <c r="P75" s="8"/>
      <c r="Q75" s="8"/>
      <c r="R75" s="8"/>
      <c r="S75" s="8"/>
      <c r="T75" s="20"/>
      <c r="U75" s="20"/>
      <c r="V75" s="101"/>
      <c r="W75" s="1">
        <v>1.0664567960110445</v>
      </c>
      <c r="AK75" s="72"/>
      <c r="AL75" s="6"/>
    </row>
    <row r="76" spans="1:38" x14ac:dyDescent="0.25">
      <c r="E76" s="95">
        <v>34</v>
      </c>
      <c r="W76" s="1">
        <v>0.84411169753798587</v>
      </c>
      <c r="AK76" s="72"/>
      <c r="AL76" s="6"/>
    </row>
    <row r="77" spans="1:38" x14ac:dyDescent="0.25">
      <c r="AK77" s="72"/>
      <c r="AL77" s="6"/>
    </row>
    <row r="78" spans="1:38" x14ac:dyDescent="0.25">
      <c r="AK78" s="72"/>
      <c r="AL78" s="6"/>
    </row>
    <row r="79" spans="1:38" x14ac:dyDescent="0.25">
      <c r="AK79" s="72"/>
      <c r="AL79" s="6"/>
    </row>
    <row r="80" spans="1:38" x14ac:dyDescent="0.25">
      <c r="AK80" s="72"/>
      <c r="AL80" s="6"/>
    </row>
    <row r="81" spans="37:38" x14ac:dyDescent="0.25">
      <c r="AK81" s="72"/>
      <c r="AL81" s="6"/>
    </row>
    <row r="82" spans="37:38" x14ac:dyDescent="0.25">
      <c r="AK82" s="72"/>
      <c r="AL82" s="6"/>
    </row>
    <row r="83" spans="37:38" x14ac:dyDescent="0.25">
      <c r="AK83" s="72"/>
      <c r="AL83" s="6"/>
    </row>
    <row r="84" spans="37:38" x14ac:dyDescent="0.25">
      <c r="AK84" s="72"/>
      <c r="AL84" s="6"/>
    </row>
    <row r="85" spans="37:38" x14ac:dyDescent="0.25">
      <c r="AK85" s="72"/>
      <c r="AL85" s="6"/>
    </row>
    <row r="86" spans="37:38" x14ac:dyDescent="0.25">
      <c r="AK86" s="72"/>
      <c r="AL86" s="6"/>
    </row>
  </sheetData>
  <mergeCells count="1">
    <mergeCell ref="N3:U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C74A-B688-4CFE-B8B2-4F7C85970CCB}">
  <sheetPr>
    <tabColor theme="0"/>
  </sheetPr>
  <dimension ref="A1:AN86"/>
  <sheetViews>
    <sheetView tabSelected="1" zoomScale="80" zoomScaleNormal="80" workbookViewId="0">
      <pane xSplit="3" ySplit="4" topLeftCell="M11" activePane="bottomRight" state="frozen"/>
      <selection pane="topRight" activeCell="C1" sqref="C1"/>
      <selection pane="bottomLeft" activeCell="A5" sqref="A5"/>
      <selection pane="bottomRight" activeCell="AB18" sqref="AB18"/>
    </sheetView>
  </sheetViews>
  <sheetFormatPr defaultRowHeight="15" x14ac:dyDescent="0.25"/>
  <cols>
    <col min="1" max="1" width="11.28515625" style="1" bestFit="1" customWidth="1"/>
    <col min="2" max="2" width="11.28515625" style="1" customWidth="1"/>
    <col min="3" max="3" width="14.5703125" style="1" customWidth="1"/>
    <col min="4" max="4" width="6.28515625" style="1" customWidth="1"/>
    <col min="5" max="5" width="18.85546875" style="1" customWidth="1"/>
    <col min="6" max="6" width="9.140625" style="1"/>
    <col min="7" max="7" width="14.85546875" style="1" bestFit="1" customWidth="1"/>
    <col min="8" max="8" width="15.7109375" style="1" customWidth="1"/>
    <col min="9" max="9" width="10.7109375" style="1" bestFit="1" customWidth="1"/>
    <col min="10" max="10" width="14.28515625" style="1" bestFit="1" customWidth="1"/>
    <col min="11" max="11" width="10.7109375" style="1" bestFit="1" customWidth="1"/>
    <col min="12" max="12" width="13.7109375" style="1" bestFit="1" customWidth="1"/>
    <col min="13" max="13" width="10.5703125" style="1" bestFit="1" customWidth="1"/>
    <col min="14" max="15" width="10.85546875" style="1" customWidth="1"/>
    <col min="16" max="16" width="12.85546875" style="1" bestFit="1" customWidth="1"/>
    <col min="17" max="17" width="10.85546875" style="1" customWidth="1"/>
    <col min="18" max="19" width="9.140625" style="1"/>
    <col min="20" max="20" width="10" style="1" bestFit="1" customWidth="1"/>
    <col min="21" max="21" width="9.140625" style="1"/>
    <col min="22" max="23" width="0" style="1" hidden="1" customWidth="1"/>
    <col min="24" max="24" width="12.7109375" style="1" hidden="1" customWidth="1"/>
    <col min="25" max="25" width="12.7109375" style="1" bestFit="1" customWidth="1"/>
    <col min="26" max="26" width="12" style="1" hidden="1" customWidth="1"/>
    <col min="27" max="31" width="9.140625" style="1"/>
    <col min="32" max="32" width="10" style="1" bestFit="1" customWidth="1"/>
    <col min="33" max="33" width="9.140625" style="1"/>
    <col min="34" max="34" width="11.5703125" style="1" bestFit="1" customWidth="1"/>
    <col min="35" max="35" width="9.140625" style="1"/>
    <col min="36" max="36" width="16.42578125" style="1" customWidth="1"/>
    <col min="37" max="38" width="9.140625" style="1"/>
    <col min="39" max="39" width="21.42578125" style="1" customWidth="1"/>
    <col min="40" max="40" width="12" style="1" customWidth="1"/>
    <col min="41" max="16384" width="9.140625" style="1"/>
  </cols>
  <sheetData>
    <row r="1" spans="1:40" x14ac:dyDescent="0.25">
      <c r="A1" s="1" t="s">
        <v>13</v>
      </c>
      <c r="E1" s="13">
        <f>E2/SUM($E$2:$H$2)</f>
        <v>4.4911799741457247E-3</v>
      </c>
      <c r="F1" s="13">
        <f t="shared" ref="F1:H1" si="0">F2/SUM($E$2:$H$2)</f>
        <v>-6.1115161833068164E-2</v>
      </c>
      <c r="G1" s="13">
        <f t="shared" si="0"/>
        <v>0.70631001490362222</v>
      </c>
      <c r="H1" s="13">
        <f t="shared" si="0"/>
        <v>0.35031396695530026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40" x14ac:dyDescent="0.25">
      <c r="A2" s="1" t="s">
        <v>12</v>
      </c>
      <c r="E2" s="14">
        <f>E3*STDEV(E5:E63)/STDEV($C$5:$C$63)</f>
        <v>3.6759107243437717E-3</v>
      </c>
      <c r="F2" s="14">
        <f t="shared" ref="F2:H2" si="1">F3*STDEV(F5:F63)/STDEV($C$5:$C$63)</f>
        <v>-5.0021125872363251E-2</v>
      </c>
      <c r="G2" s="14">
        <f t="shared" si="1"/>
        <v>0.57809586198769225</v>
      </c>
      <c r="H2" s="14">
        <f t="shared" si="1"/>
        <v>0.28672261531076537</v>
      </c>
      <c r="I2" s="15"/>
      <c r="J2" s="22">
        <f>E3*3.1/AVERAGE(C5:C63)</f>
        <v>2.0027575553396421E-2</v>
      </c>
      <c r="K2" s="16"/>
      <c r="L2" s="1">
        <f>AVERAGE(D5:D63)</f>
        <v>34.36101694915255</v>
      </c>
      <c r="M2" s="6">
        <f>AVERAGE(F5:F63)</f>
        <v>1.8016974407040012</v>
      </c>
      <c r="N2" s="20">
        <f>1/L2*E3/AVERAGE(C5:C63)</f>
        <v>1.8801854009709221E-4</v>
      </c>
      <c r="O2" s="20">
        <f>F3/AVERAGE(C5:C63)</f>
        <v>-3.1654362216532888E-3</v>
      </c>
      <c r="P2" s="1">
        <v>5.85850231595339E-2</v>
      </c>
    </row>
    <row r="3" spans="1:40" ht="30" customHeight="1" x14ac:dyDescent="0.25">
      <c r="A3" s="1" t="s">
        <v>16</v>
      </c>
      <c r="C3" s="17">
        <v>-7699729.2999999998</v>
      </c>
      <c r="D3" s="17"/>
      <c r="E3" s="92">
        <v>12972.26938</v>
      </c>
      <c r="F3" s="17">
        <v>-6355.9846729999999</v>
      </c>
      <c r="G3" s="17">
        <v>0.2</v>
      </c>
      <c r="H3" s="17">
        <v>166866.20000000001</v>
      </c>
      <c r="I3" s="17">
        <v>151605.70000000001</v>
      </c>
      <c r="J3" s="17">
        <v>65616.600000000006</v>
      </c>
      <c r="K3" s="17">
        <v>396803.799</v>
      </c>
      <c r="N3" s="133" t="s">
        <v>17</v>
      </c>
      <c r="O3" s="133"/>
      <c r="P3" s="133"/>
      <c r="Q3" s="133"/>
      <c r="R3" s="133"/>
      <c r="S3" s="133"/>
    </row>
    <row r="4" spans="1:40" s="2" customFormat="1" ht="75" x14ac:dyDescent="0.25">
      <c r="A4" s="2" t="s">
        <v>0</v>
      </c>
      <c r="B4" s="2" t="s">
        <v>43</v>
      </c>
      <c r="C4" s="2" t="s">
        <v>1</v>
      </c>
      <c r="D4" s="2" t="s">
        <v>2</v>
      </c>
      <c r="E4" s="2" t="s">
        <v>15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26</v>
      </c>
      <c r="O4" s="2" t="s">
        <v>27</v>
      </c>
      <c r="P4" s="65" t="s">
        <v>18</v>
      </c>
      <c r="Q4" s="11" t="s">
        <v>19</v>
      </c>
      <c r="R4" s="63" t="s">
        <v>20</v>
      </c>
      <c r="S4" s="2" t="s">
        <v>21</v>
      </c>
      <c r="T4" s="59" t="s">
        <v>42</v>
      </c>
      <c r="U4" s="2" t="s">
        <v>49</v>
      </c>
      <c r="V4" s="2" t="s">
        <v>50</v>
      </c>
      <c r="W4" s="2" t="s">
        <v>51</v>
      </c>
      <c r="X4" s="64" t="s">
        <v>52</v>
      </c>
      <c r="Y4" s="71" t="s">
        <v>53</v>
      </c>
      <c r="Z4" s="71" t="s">
        <v>62</v>
      </c>
      <c r="AA4" s="71" t="s">
        <v>70</v>
      </c>
      <c r="AB4" s="71" t="s">
        <v>74</v>
      </c>
      <c r="AC4" s="71" t="s">
        <v>71</v>
      </c>
      <c r="AD4" s="71" t="s">
        <v>77</v>
      </c>
      <c r="AE4" s="71" t="s">
        <v>75</v>
      </c>
      <c r="AF4" s="71" t="s">
        <v>72</v>
      </c>
      <c r="AG4" s="71" t="s">
        <v>73</v>
      </c>
      <c r="AH4" s="71" t="s">
        <v>76</v>
      </c>
      <c r="AI4" s="2" t="s">
        <v>79</v>
      </c>
      <c r="AJ4" s="2" t="s">
        <v>80</v>
      </c>
    </row>
    <row r="5" spans="1:40" ht="15" customHeight="1" x14ac:dyDescent="0.25">
      <c r="A5" s="4">
        <v>42005</v>
      </c>
      <c r="B5" s="60">
        <f>MONTH(A5)</f>
        <v>1</v>
      </c>
      <c r="C5">
        <v>1238318.2640252621</v>
      </c>
      <c r="D5">
        <v>29.7</v>
      </c>
      <c r="E5" s="6">
        <f>LN(D5)</f>
        <v>3.3911470458086539</v>
      </c>
      <c r="F5">
        <v>0</v>
      </c>
      <c r="G5" s="5">
        <v>201045</v>
      </c>
      <c r="H5" s="1">
        <v>0.14000000000000001</v>
      </c>
      <c r="I5" s="1">
        <v>1</v>
      </c>
      <c r="J5" s="1" t="s">
        <v>11</v>
      </c>
      <c r="K5" s="1" t="s">
        <v>11</v>
      </c>
      <c r="L5" s="5">
        <v>1112</v>
      </c>
      <c r="M5" s="7">
        <v>170837</v>
      </c>
      <c r="N5" s="7"/>
      <c r="O5" s="7"/>
      <c r="P5" s="8"/>
      <c r="U5" s="1">
        <f>VLOOKUP($B5,Sheet6!$E$4:$H$15,2,FALSE)</f>
        <v>0.14349747716246505</v>
      </c>
      <c r="V5" s="1">
        <f>VLOOKUP($B5,Sheet6!$E$4:$H$15,3,FALSE)</f>
        <v>0.68238268288829185</v>
      </c>
      <c r="W5" s="1">
        <f>VLOOKUP($B5,Sheet6!$E$4:$H$15,4,FALSE)</f>
        <v>9.7920193453824286E-2</v>
      </c>
    </row>
    <row r="6" spans="1:40" ht="15" customHeight="1" x14ac:dyDescent="0.25">
      <c r="A6" s="4">
        <v>42036</v>
      </c>
      <c r="B6" s="60">
        <f t="shared" ref="B6:B69" si="2">MONTH(A6)</f>
        <v>2</v>
      </c>
      <c r="C6">
        <v>1093504.582018303</v>
      </c>
      <c r="D6">
        <v>33.4</v>
      </c>
      <c r="E6" s="6">
        <f t="shared" ref="E6:E69" si="3">LN(D6)</f>
        <v>3.5085558999826545</v>
      </c>
      <c r="F6">
        <v>0</v>
      </c>
      <c r="G6" s="5">
        <v>280874</v>
      </c>
      <c r="H6" s="1">
        <v>0.2</v>
      </c>
      <c r="I6" s="1" t="s">
        <v>11</v>
      </c>
      <c r="J6" s="1" t="s">
        <v>11</v>
      </c>
      <c r="K6" s="1" t="s">
        <v>11</v>
      </c>
      <c r="L6" s="5">
        <v>515322</v>
      </c>
      <c r="M6" s="7">
        <v>249233.19</v>
      </c>
      <c r="N6" s="7"/>
      <c r="O6" s="7"/>
      <c r="P6" s="9"/>
      <c r="U6" s="1">
        <f>VLOOKUP($B6,Sheet6!$E$4:$H$15,2,FALSE)</f>
        <v>0.19545951722176011</v>
      </c>
      <c r="V6" s="1">
        <f>VLOOKUP($B6,Sheet6!$E$4:$H$15,3,FALSE)</f>
        <v>0.85888239321641102</v>
      </c>
      <c r="W6" s="1">
        <f>VLOOKUP($B6,Sheet6!$E$4:$H$15,4,FALSE)</f>
        <v>0.16787673792834962</v>
      </c>
    </row>
    <row r="7" spans="1:40" ht="15" customHeight="1" x14ac:dyDescent="0.25">
      <c r="A7" s="4">
        <v>42064</v>
      </c>
      <c r="B7" s="60">
        <f t="shared" si="2"/>
        <v>3</v>
      </c>
      <c r="C7">
        <v>1494229.7069875749</v>
      </c>
      <c r="D7">
        <v>35.700000000000003</v>
      </c>
      <c r="E7" s="6">
        <f t="shared" si="3"/>
        <v>3.5751506887855933</v>
      </c>
      <c r="F7">
        <v>0.77419354838709697</v>
      </c>
      <c r="G7" s="5">
        <v>1187592</v>
      </c>
      <c r="H7" s="1">
        <v>0.72</v>
      </c>
      <c r="I7" s="1" t="s">
        <v>11</v>
      </c>
      <c r="J7" s="1" t="s">
        <v>11</v>
      </c>
      <c r="K7" s="1" t="s">
        <v>11</v>
      </c>
      <c r="L7" s="5">
        <v>1130204</v>
      </c>
      <c r="M7" s="7">
        <v>977590.04</v>
      </c>
      <c r="N7" s="7"/>
      <c r="O7" s="7"/>
      <c r="P7" s="9"/>
      <c r="U7" s="1">
        <f>VLOOKUP($B7,Sheet6!$E$4:$H$15,2,FALSE)</f>
        <v>0.72229787687396263</v>
      </c>
      <c r="V7" s="1">
        <f>VLOOKUP($B7,Sheet6!$E$4:$H$15,3,FALSE)</f>
        <v>1.0186022015062937</v>
      </c>
      <c r="W7" s="1">
        <f>VLOOKUP($B7,Sheet6!$E$4:$H$15,4,FALSE)</f>
        <v>0.73573420752714014</v>
      </c>
    </row>
    <row r="8" spans="1:40" ht="15" customHeight="1" x14ac:dyDescent="0.25">
      <c r="A8" s="4">
        <v>42095</v>
      </c>
      <c r="B8" s="60">
        <f t="shared" si="2"/>
        <v>4</v>
      </c>
      <c r="C8">
        <v>1632718.1000009589</v>
      </c>
      <c r="D8">
        <v>37.6</v>
      </c>
      <c r="E8" s="6">
        <f t="shared" si="3"/>
        <v>3.6270040503958487</v>
      </c>
      <c r="F8">
        <v>3.3333333333333299</v>
      </c>
      <c r="G8" s="5">
        <v>1920577</v>
      </c>
      <c r="H8" s="1">
        <v>1.31</v>
      </c>
      <c r="I8" s="1" t="s">
        <v>11</v>
      </c>
      <c r="J8" s="1" t="s">
        <v>11</v>
      </c>
      <c r="K8" s="1" t="s">
        <v>11</v>
      </c>
      <c r="L8" s="5">
        <v>1633390</v>
      </c>
      <c r="M8" s="7">
        <v>1588218.99</v>
      </c>
      <c r="N8" s="7"/>
      <c r="O8" s="7"/>
      <c r="P8" s="9"/>
      <c r="U8" s="1">
        <f>VLOOKUP($B8,Sheet6!$E$4:$H$15,2,FALSE)</f>
        <v>1.3132951743621322</v>
      </c>
      <c r="V8" s="1">
        <f>VLOOKUP($B8,Sheet6!$E$4:$H$15,3,FALSE)</f>
        <v>1.152219939958919</v>
      </c>
      <c r="W8" s="1">
        <f>VLOOKUP($B8,Sheet6!$E$4:$H$15,4,FALSE)</f>
        <v>1.5132048869518739</v>
      </c>
    </row>
    <row r="9" spans="1:40" ht="15" customHeight="1" x14ac:dyDescent="0.25">
      <c r="A9" s="4">
        <v>42125</v>
      </c>
      <c r="B9" s="60">
        <f t="shared" si="2"/>
        <v>5</v>
      </c>
      <c r="C9">
        <v>1925491.294114345</v>
      </c>
      <c r="D9">
        <v>40.799999999999997</v>
      </c>
      <c r="E9" s="6">
        <f t="shared" si="3"/>
        <v>3.708682081410116</v>
      </c>
      <c r="F9">
        <v>0.261290322580645</v>
      </c>
      <c r="G9" s="5">
        <v>2825127</v>
      </c>
      <c r="H9" s="1">
        <v>1.86</v>
      </c>
      <c r="I9" s="1" t="s">
        <v>11</v>
      </c>
      <c r="J9" s="1" t="s">
        <v>11</v>
      </c>
      <c r="K9" s="1" t="s">
        <v>11</v>
      </c>
      <c r="L9" s="5">
        <v>2193212</v>
      </c>
      <c r="M9" s="7">
        <v>2340052.94</v>
      </c>
      <c r="N9" s="7"/>
      <c r="O9" s="7"/>
      <c r="P9" s="9"/>
      <c r="U9" s="1">
        <f>VLOOKUP($B9,Sheet6!$E$4:$H$15,2,FALSE)</f>
        <v>1.8588039411103712</v>
      </c>
      <c r="V9" s="1">
        <f>VLOOKUP($B9,Sheet6!$E$4:$H$15,3,FALSE)</f>
        <v>1.1851582661821245</v>
      </c>
      <c r="W9" s="1">
        <f>VLOOKUP($B9,Sheet6!$E$4:$H$15,4,FALSE)</f>
        <v>2.2029768560188674</v>
      </c>
      <c r="AL9" s="1">
        <v>1</v>
      </c>
      <c r="AM9" s="91">
        <f>AVERAGE(C5,C17,C29,C41,C53)</f>
        <v>1641789.6177769683</v>
      </c>
      <c r="AN9" s="79">
        <f>AM9/AVERAGE($AM$9:$AM$20)</f>
        <v>0.81921684858676436</v>
      </c>
    </row>
    <row r="10" spans="1:40" ht="15" customHeight="1" x14ac:dyDescent="0.25">
      <c r="A10" s="4">
        <v>42156</v>
      </c>
      <c r="B10" s="60">
        <f t="shared" si="2"/>
        <v>6</v>
      </c>
      <c r="C10">
        <v>1725153.6904308021</v>
      </c>
      <c r="D10">
        <v>34.299999999999997</v>
      </c>
      <c r="E10" s="6">
        <f t="shared" si="3"/>
        <v>3.535145354171894</v>
      </c>
      <c r="F10">
        <v>1.56666666666667</v>
      </c>
      <c r="G10" s="5">
        <v>3191806</v>
      </c>
      <c r="H10" s="1">
        <v>1.93</v>
      </c>
      <c r="I10" s="1" t="s">
        <v>11</v>
      </c>
      <c r="J10" s="1" t="s">
        <v>11</v>
      </c>
      <c r="K10" s="1" t="s">
        <v>11</v>
      </c>
      <c r="L10" s="5">
        <v>2187323</v>
      </c>
      <c r="M10" s="7">
        <v>2536824.19</v>
      </c>
      <c r="N10" s="7"/>
      <c r="O10" s="7"/>
      <c r="P10" s="9"/>
      <c r="U10" s="1">
        <f>VLOOKUP($B10,Sheet6!$E$4:$H$15,2,FALSE)</f>
        <v>1.9263445537684796</v>
      </c>
      <c r="V10" s="1">
        <f>VLOOKUP($B10,Sheet6!$E$4:$H$15,3,FALSE)</f>
        <v>1.1770790540896401</v>
      </c>
      <c r="W10" s="1">
        <f>VLOOKUP($B10,Sheet6!$E$4:$H$15,4,FALSE)</f>
        <v>2.2674598252005316</v>
      </c>
      <c r="AL10" s="1">
        <v>2</v>
      </c>
      <c r="AM10" s="91">
        <f t="shared" ref="AM10:AM19" si="4">AVERAGE(C6,C18,C30,C42,C54)</f>
        <v>1583412.8548694006</v>
      </c>
      <c r="AN10" s="79">
        <f t="shared" ref="AN10:AN20" si="5">AM10/AVERAGE($AM$9:$AM$20)</f>
        <v>0.79008813000917444</v>
      </c>
    </row>
    <row r="11" spans="1:40" ht="15" customHeight="1" x14ac:dyDescent="0.25">
      <c r="A11" s="4">
        <v>42186</v>
      </c>
      <c r="B11" s="60">
        <f t="shared" si="2"/>
        <v>7</v>
      </c>
      <c r="C11">
        <v>1716390.0848092979</v>
      </c>
      <c r="D11">
        <v>35.1</v>
      </c>
      <c r="E11" s="6">
        <f t="shared" si="3"/>
        <v>3.55820113047182</v>
      </c>
      <c r="F11">
        <v>1.2903225806451599</v>
      </c>
      <c r="G11" s="5">
        <v>2190248</v>
      </c>
      <c r="H11" s="1">
        <v>1.67</v>
      </c>
      <c r="I11" s="1" t="s">
        <v>11</v>
      </c>
      <c r="J11" s="1" t="s">
        <v>11</v>
      </c>
      <c r="K11" s="1" t="s">
        <v>11</v>
      </c>
      <c r="L11" s="5">
        <v>1601370</v>
      </c>
      <c r="M11" s="7">
        <v>1806110.51</v>
      </c>
      <c r="N11" s="7"/>
      <c r="O11" s="7"/>
      <c r="P11" s="9"/>
      <c r="U11" s="1">
        <f>VLOOKUP($B11,Sheet6!$E$4:$H$15,2,FALSE)</f>
        <v>1.6680330624603965</v>
      </c>
      <c r="V11" s="1">
        <f>VLOOKUP($B11,Sheet6!$E$4:$H$15,3,FALSE)</f>
        <v>1.0515405277294989</v>
      </c>
      <c r="W11" s="1">
        <f>VLOOKUP($B11,Sheet6!$E$4:$H$15,4,FALSE)</f>
        <v>1.7540043667698575</v>
      </c>
      <c r="AL11" s="1">
        <v>3</v>
      </c>
      <c r="AM11" s="91">
        <f t="shared" si="4"/>
        <v>2008271.670626163</v>
      </c>
      <c r="AN11" s="79">
        <f t="shared" si="5"/>
        <v>1.0020833188993512</v>
      </c>
    </row>
    <row r="12" spans="1:40" ht="15" customHeight="1" x14ac:dyDescent="0.25">
      <c r="A12" s="4">
        <v>42217</v>
      </c>
      <c r="B12" s="60">
        <f t="shared" si="2"/>
        <v>8</v>
      </c>
      <c r="C12">
        <v>1722777.980282791</v>
      </c>
      <c r="D12">
        <v>33.700000000000003</v>
      </c>
      <c r="E12" s="6">
        <f t="shared" si="3"/>
        <v>3.5174978373583161</v>
      </c>
      <c r="F12">
        <v>1.93548387096774</v>
      </c>
      <c r="G12" s="5">
        <v>1757924</v>
      </c>
      <c r="H12" s="1">
        <v>1.27</v>
      </c>
      <c r="I12" s="1" t="s">
        <v>11</v>
      </c>
      <c r="J12" s="1" t="s">
        <v>11</v>
      </c>
      <c r="K12" s="1" t="s">
        <v>11</v>
      </c>
      <c r="L12" s="5">
        <v>1436210</v>
      </c>
      <c r="M12" s="7">
        <v>1443547.32</v>
      </c>
      <c r="N12" s="7"/>
      <c r="O12" s="7"/>
      <c r="P12" s="9"/>
      <c r="U12" s="1">
        <f>VLOOKUP($B12,Sheet6!$E$4:$H$15,2,FALSE)</f>
        <v>1.2681794049496478</v>
      </c>
      <c r="V12" s="1">
        <f>VLOOKUP($B12,Sheet6!$E$4:$H$15,3,FALSE)</f>
        <v>1.049676094169695</v>
      </c>
      <c r="W12" s="1">
        <f>VLOOKUP($B12,Sheet6!$E$4:$H$15,4,FALSE)</f>
        <v>1.3311776044939942</v>
      </c>
      <c r="AL12" s="1">
        <v>4</v>
      </c>
      <c r="AM12" s="91">
        <f t="shared" si="4"/>
        <v>2135355.3491928433</v>
      </c>
      <c r="AN12" s="79">
        <f t="shared" si="5"/>
        <v>1.065495274691334</v>
      </c>
    </row>
    <row r="13" spans="1:40" ht="15" customHeight="1" x14ac:dyDescent="0.25">
      <c r="A13" s="4">
        <v>42248</v>
      </c>
      <c r="B13" s="60">
        <f t="shared" si="2"/>
        <v>9</v>
      </c>
      <c r="C13">
        <v>1790783.8083904299</v>
      </c>
      <c r="D13">
        <v>33.5</v>
      </c>
      <c r="E13" s="6">
        <f t="shared" si="3"/>
        <v>3.5115454388310208</v>
      </c>
      <c r="F13">
        <v>4.6666666666666696</v>
      </c>
      <c r="G13" s="5">
        <v>1503812</v>
      </c>
      <c r="H13" s="1">
        <v>1.06</v>
      </c>
      <c r="I13" s="1" t="s">
        <v>11</v>
      </c>
      <c r="J13" s="1" t="s">
        <v>11</v>
      </c>
      <c r="K13" s="1" t="s">
        <v>11</v>
      </c>
      <c r="L13" s="5">
        <v>1535505</v>
      </c>
      <c r="M13" s="7">
        <v>1237201.9099999999</v>
      </c>
      <c r="N13" s="7"/>
      <c r="O13" s="7"/>
      <c r="P13" s="9"/>
      <c r="U13" s="1">
        <f>VLOOKUP($B13,Sheet6!$E$4:$H$15,2,FALSE)</f>
        <v>1.0594693874163201</v>
      </c>
      <c r="V13" s="1">
        <f>VLOOKUP($B13,Sheet6!$E$4:$H$15,3,FALSE)</f>
        <v>1.0471901827566226</v>
      </c>
      <c r="W13" s="1">
        <f>VLOOKUP($B13,Sheet6!$E$4:$H$15,4,FALSE)</f>
        <v>1.1094659414335433</v>
      </c>
      <c r="AL13" s="1">
        <v>5</v>
      </c>
      <c r="AM13" s="91">
        <f t="shared" si="4"/>
        <v>2385877.7129876199</v>
      </c>
      <c r="AN13" s="79">
        <f t="shared" si="5"/>
        <v>1.1905004149031195</v>
      </c>
    </row>
    <row r="14" spans="1:40" ht="15" customHeight="1" x14ac:dyDescent="0.25">
      <c r="A14" s="4">
        <v>42278</v>
      </c>
      <c r="B14" s="60">
        <f t="shared" si="2"/>
        <v>10</v>
      </c>
      <c r="C14">
        <v>1989071.3985044491</v>
      </c>
      <c r="D14">
        <v>33</v>
      </c>
      <c r="E14" s="6">
        <f t="shared" si="3"/>
        <v>3.4965075614664802</v>
      </c>
      <c r="F14">
        <v>1.2258064516128999</v>
      </c>
      <c r="G14" s="5">
        <v>1281695</v>
      </c>
      <c r="H14" s="1">
        <v>0.94</v>
      </c>
      <c r="I14" s="1" t="s">
        <v>11</v>
      </c>
      <c r="J14" s="1" t="s">
        <v>11</v>
      </c>
      <c r="K14" s="1" t="s">
        <v>11</v>
      </c>
      <c r="L14" s="5">
        <v>1379400</v>
      </c>
      <c r="M14" s="7">
        <v>1082277.67</v>
      </c>
      <c r="N14" s="7"/>
      <c r="O14" s="7"/>
      <c r="P14" s="9"/>
      <c r="U14" s="1">
        <f>VLOOKUP($B14,Sheet6!$E$4:$H$15,2,FALSE)</f>
        <v>0.93560395574150268</v>
      </c>
      <c r="V14" s="1">
        <f>VLOOKUP($B14,Sheet6!$E$4:$H$15,3,FALSE)</f>
        <v>1.0341391478379942</v>
      </c>
      <c r="W14" s="1">
        <f>VLOOKUP($B14,Sheet6!$E$4:$H$15,4,FALSE)</f>
        <v>0.96754467750437401</v>
      </c>
      <c r="AL14" s="1">
        <v>6</v>
      </c>
      <c r="AM14" s="91">
        <f t="shared" si="4"/>
        <v>2274899.7652219585</v>
      </c>
      <c r="AN14" s="79">
        <f t="shared" si="5"/>
        <v>1.1351248639514004</v>
      </c>
    </row>
    <row r="15" spans="1:40" ht="15" customHeight="1" x14ac:dyDescent="0.25">
      <c r="A15" s="4">
        <v>42309</v>
      </c>
      <c r="B15" s="60">
        <f t="shared" si="2"/>
        <v>11</v>
      </c>
      <c r="C15">
        <v>1732462.8421930301</v>
      </c>
      <c r="D15">
        <v>32.299999999999997</v>
      </c>
      <c r="E15" s="6">
        <f t="shared" si="3"/>
        <v>3.475067230228611</v>
      </c>
      <c r="F15">
        <v>3.3333333333333298E-2</v>
      </c>
      <c r="G15" s="5">
        <v>779346</v>
      </c>
      <c r="H15" s="1">
        <v>0.53</v>
      </c>
      <c r="I15" s="1" t="s">
        <v>11</v>
      </c>
      <c r="J15" s="1" t="s">
        <v>11</v>
      </c>
      <c r="K15" s="1" t="s">
        <v>11</v>
      </c>
      <c r="L15" s="5">
        <v>960355</v>
      </c>
      <c r="M15" s="7">
        <v>635010.17000000004</v>
      </c>
      <c r="N15" s="7"/>
      <c r="O15" s="7"/>
      <c r="P15" s="9"/>
      <c r="U15" s="1">
        <f>VLOOKUP($B15,Sheet6!$E$4:$H$15,2,FALSE)</f>
        <v>0.52854000285010916</v>
      </c>
      <c r="V15" s="1">
        <f>VLOOKUP($B15,Sheet6!$E$4:$H$15,3,FALSE)</f>
        <v>0.94464633696739853</v>
      </c>
      <c r="W15" s="1">
        <f>VLOOKUP($B15,Sheet6!$E$4:$H$15,4,FALSE)</f>
        <v>0.49928337763309399</v>
      </c>
      <c r="AL15" s="1">
        <v>7</v>
      </c>
      <c r="AM15" s="91">
        <f t="shared" si="4"/>
        <v>2061664.1139185834</v>
      </c>
      <c r="AN15" s="79">
        <f t="shared" si="5"/>
        <v>1.0287249717997937</v>
      </c>
    </row>
    <row r="16" spans="1:40" ht="15" customHeight="1" x14ac:dyDescent="0.25">
      <c r="A16" s="4">
        <v>42339</v>
      </c>
      <c r="B16" s="60">
        <f t="shared" si="2"/>
        <v>12</v>
      </c>
      <c r="C16">
        <v>1733995.722270496</v>
      </c>
      <c r="D16">
        <v>32.799999999999997</v>
      </c>
      <c r="E16" s="6">
        <f t="shared" si="3"/>
        <v>3.4904285153900978</v>
      </c>
      <c r="F16">
        <v>0</v>
      </c>
      <c r="G16" s="5">
        <v>385773</v>
      </c>
      <c r="H16" s="1">
        <v>0.23</v>
      </c>
      <c r="I16" s="1" t="s">
        <v>11</v>
      </c>
      <c r="J16" s="1">
        <v>1</v>
      </c>
      <c r="K16" s="1" t="s">
        <v>11</v>
      </c>
      <c r="L16" s="5">
        <v>339696</v>
      </c>
      <c r="M16" s="7">
        <v>313272.68</v>
      </c>
      <c r="N16" s="7"/>
      <c r="O16" s="7"/>
      <c r="P16" s="9"/>
      <c r="U16" s="1">
        <f>VLOOKUP($B16,Sheet6!$E$4:$H$15,2,FALSE)</f>
        <v>0.22559455760356614</v>
      </c>
      <c r="V16" s="1">
        <f>VLOOKUP($B16,Sheet6!$E$4:$H$15,3,FALSE)</f>
        <v>0.7481039658713855</v>
      </c>
      <c r="W16" s="1">
        <f>VLOOKUP($B16,Sheet6!$E$4:$H$15,4,FALSE)</f>
        <v>0.16876818322222856</v>
      </c>
      <c r="AL16" s="1">
        <v>8</v>
      </c>
      <c r="AM16" s="91">
        <f t="shared" si="4"/>
        <v>2004715.5387710861</v>
      </c>
      <c r="AN16" s="79">
        <f t="shared" si="5"/>
        <v>1.0003088874497117</v>
      </c>
    </row>
    <row r="17" spans="1:40" ht="15" customHeight="1" x14ac:dyDescent="0.25">
      <c r="A17" s="4">
        <v>42370</v>
      </c>
      <c r="B17" s="60">
        <f t="shared" si="2"/>
        <v>1</v>
      </c>
      <c r="C17">
        <v>1722031.2837848561</v>
      </c>
      <c r="D17">
        <v>31.7</v>
      </c>
      <c r="E17" s="6">
        <f t="shared" si="3"/>
        <v>3.4563166808832348</v>
      </c>
      <c r="F17">
        <v>0.1</v>
      </c>
      <c r="G17" s="5">
        <v>239823</v>
      </c>
      <c r="H17" s="1">
        <v>0.14000000000000001</v>
      </c>
      <c r="I17" s="1">
        <v>1</v>
      </c>
      <c r="J17" s="1" t="s">
        <v>11</v>
      </c>
      <c r="K17" s="1" t="s">
        <v>11</v>
      </c>
      <c r="L17" s="5">
        <v>278863</v>
      </c>
      <c r="M17" s="7">
        <v>204980</v>
      </c>
      <c r="N17" s="21">
        <f t="shared" ref="N17:N74" si="6">D17-D5</f>
        <v>2</v>
      </c>
      <c r="O17" s="21">
        <f>F17-F5</f>
        <v>0.1</v>
      </c>
      <c r="P17" s="93">
        <f>E$3*D17-E$3*D5</f>
        <v>25944.538759999967</v>
      </c>
      <c r="Q17" s="8">
        <f t="shared" ref="Q17:Q74" si="7">F$3*F17-F$3*F5</f>
        <v>-635.59846730000004</v>
      </c>
      <c r="R17" s="20">
        <f>P17/$C5</f>
        <v>2.0951430269359809E-2</v>
      </c>
      <c r="S17" s="20">
        <f>Q17/$C5</f>
        <v>-5.1327553324936957E-4</v>
      </c>
      <c r="T17" s="5">
        <f t="shared" ref="T17:T71" si="8">N17*$N$2*C5</f>
        <v>465.65358435519073</v>
      </c>
      <c r="U17" s="1">
        <v>0.81921684858676436</v>
      </c>
      <c r="V17" s="1">
        <f>VLOOKUP($B17,Sheet6!$E$4:$H$15,3,FALSE)</f>
        <v>0.68238268288829185</v>
      </c>
      <c r="W17" s="1">
        <f>VLOOKUP($B17,Sheet6!$E$4:$H$15,4,FALSE)</f>
        <v>9.7920193453824286E-2</v>
      </c>
      <c r="X17" s="5">
        <f>P17*W17</f>
        <v>2540.4942544494393</v>
      </c>
      <c r="Y17" s="5">
        <f>U17*P17</f>
        <v>21254.203281004331</v>
      </c>
      <c r="Z17" s="5">
        <f>P17*MIN(U17:V17)</f>
        <v>17704.103965348055</v>
      </c>
      <c r="AA17" s="58">
        <f>U17*Q17</f>
        <v>-520.69297334808368</v>
      </c>
      <c r="AB17" s="58">
        <f>SUM(Y17:AA17)</f>
        <v>38437.614273004299</v>
      </c>
      <c r="AC17" s="70">
        <f>Y17/$C5</f>
        <v>1.7163764678650283E-2</v>
      </c>
      <c r="AD17" s="70">
        <f>AA17/$C5</f>
        <v>-4.2048396480523959E-4</v>
      </c>
      <c r="AE17" s="70">
        <f>SUM(AC17:AD17)</f>
        <v>1.6743280713845045E-2</v>
      </c>
      <c r="AL17" s="1">
        <v>9</v>
      </c>
      <c r="AM17" s="91">
        <f t="shared" si="4"/>
        <v>1993252.1547514696</v>
      </c>
      <c r="AN17" s="79">
        <f t="shared" si="5"/>
        <v>0.99458891137664718</v>
      </c>
    </row>
    <row r="18" spans="1:40" ht="15" customHeight="1" x14ac:dyDescent="0.25">
      <c r="A18" s="4">
        <v>42401</v>
      </c>
      <c r="B18" s="60">
        <f t="shared" si="2"/>
        <v>2</v>
      </c>
      <c r="C18">
        <v>1777938.886877147</v>
      </c>
      <c r="D18">
        <v>36.1</v>
      </c>
      <c r="E18" s="6">
        <f t="shared" si="3"/>
        <v>3.5862928653388351</v>
      </c>
      <c r="F18">
        <v>0</v>
      </c>
      <c r="G18" s="5">
        <v>309165</v>
      </c>
      <c r="H18" s="1">
        <v>0.2</v>
      </c>
      <c r="I18" s="1" t="s">
        <v>11</v>
      </c>
      <c r="J18" s="1" t="s">
        <v>11</v>
      </c>
      <c r="K18" s="1" t="s">
        <v>11</v>
      </c>
      <c r="L18" s="5">
        <v>687089</v>
      </c>
      <c r="M18" s="7">
        <v>290064</v>
      </c>
      <c r="N18" s="21">
        <f t="shared" si="6"/>
        <v>2.7000000000000028</v>
      </c>
      <c r="O18" s="21">
        <f t="shared" ref="O18:O71" si="9">F18-F6</f>
        <v>0</v>
      </c>
      <c r="P18" s="93">
        <f t="shared" ref="P18:P74" si="10">E$3*D18-E$3*D6</f>
        <v>35025.127326000016</v>
      </c>
      <c r="Q18" s="8">
        <f t="shared" si="7"/>
        <v>0</v>
      </c>
      <c r="R18" s="20">
        <f t="shared" ref="R18:S33" si="11">P18/$C6</f>
        <v>3.2030160551639798E-2</v>
      </c>
      <c r="S18" s="20">
        <f t="shared" si="11"/>
        <v>0</v>
      </c>
      <c r="T18" s="5">
        <f t="shared" si="8"/>
        <v>555.117664771519</v>
      </c>
      <c r="U18" s="1">
        <v>0.79008813000917444</v>
      </c>
      <c r="V18" s="1">
        <f>VLOOKUP($B18,Sheet6!$E$4:$H$15,3,FALSE)</f>
        <v>0.85888239321641102</v>
      </c>
      <c r="W18" s="1">
        <f>VLOOKUP($B18,Sheet6!$E$4:$H$15,4,FALSE)</f>
        <v>0.16787673792834962</v>
      </c>
      <c r="X18" s="5">
        <f t="shared" ref="X18:X71" si="12">P18*W18</f>
        <v>5879.9041210139812</v>
      </c>
      <c r="Y18" s="5">
        <f>U18*P18</f>
        <v>27672.937352332588</v>
      </c>
      <c r="Z18" s="5">
        <f t="shared" ref="Z18:Z71" si="13">P18*MIN(U18:V18)</f>
        <v>27672.937352332588</v>
      </c>
      <c r="AA18" s="58">
        <f t="shared" ref="AA18:AA71" si="14">U18*Q18</f>
        <v>0</v>
      </c>
      <c r="AB18" s="58">
        <f t="shared" ref="AB18:AB71" si="15">SUM(Y18:AA18)</f>
        <v>55345.874704665177</v>
      </c>
      <c r="AC18" s="70">
        <f t="shared" ref="AC18:AC71" si="16">Y18/$C6</f>
        <v>2.5306649654138716E-2</v>
      </c>
      <c r="AD18" s="70">
        <f t="shared" ref="AD18:AD71" si="17">AA18/$C6</f>
        <v>0</v>
      </c>
      <c r="AE18" s="70">
        <f t="shared" ref="AE18:AE71" si="18">SUM(AC18:AD18)</f>
        <v>2.5306649654138716E-2</v>
      </c>
      <c r="AF18" s="19">
        <f>Y18-Y17</f>
        <v>6418.7340713282574</v>
      </c>
      <c r="AG18" s="19">
        <f>AA18-AA17</f>
        <v>520.69297334808368</v>
      </c>
      <c r="AH18" s="19">
        <f>AB18-AB17</f>
        <v>16908.260431660878</v>
      </c>
      <c r="AI18" s="72">
        <f>D18-D17</f>
        <v>4.4000000000000021</v>
      </c>
      <c r="AJ18" s="6">
        <f>F18-F17</f>
        <v>-0.1</v>
      </c>
      <c r="AL18" s="1">
        <v>10</v>
      </c>
      <c r="AM18" s="91">
        <f t="shared" si="4"/>
        <v>2181835.2516970392</v>
      </c>
      <c r="AN18" s="79">
        <f t="shared" si="5"/>
        <v>1.0886877220303937</v>
      </c>
    </row>
    <row r="19" spans="1:40" ht="15" customHeight="1" x14ac:dyDescent="0.25">
      <c r="A19" s="4">
        <v>42430</v>
      </c>
      <c r="B19" s="60">
        <f t="shared" si="2"/>
        <v>3</v>
      </c>
      <c r="C19">
        <v>2183996.875723992</v>
      </c>
      <c r="D19">
        <v>39.1</v>
      </c>
      <c r="E19" s="6">
        <f t="shared" si="3"/>
        <v>3.6661224669913199</v>
      </c>
      <c r="F19">
        <v>0</v>
      </c>
      <c r="G19" s="5">
        <v>991015</v>
      </c>
      <c r="H19" s="1">
        <v>0.72</v>
      </c>
      <c r="I19" s="1" t="s">
        <v>11</v>
      </c>
      <c r="J19" s="1" t="s">
        <v>11</v>
      </c>
      <c r="K19" s="1" t="s">
        <v>11</v>
      </c>
      <c r="L19" s="5">
        <v>1328831</v>
      </c>
      <c r="M19" s="7">
        <v>877570</v>
      </c>
      <c r="N19" s="21">
        <f t="shared" si="6"/>
        <v>3.3999999999999986</v>
      </c>
      <c r="O19" s="21">
        <f t="shared" si="9"/>
        <v>-0.77419354838709697</v>
      </c>
      <c r="P19" s="93">
        <f t="shared" si="10"/>
        <v>44105.715892000007</v>
      </c>
      <c r="Q19" s="8">
        <f t="shared" si="7"/>
        <v>4920.7623274838725</v>
      </c>
      <c r="R19" s="20">
        <f t="shared" si="11"/>
        <v>2.9517359804684142E-2</v>
      </c>
      <c r="S19" s="20">
        <f t="shared" si="11"/>
        <v>3.2931766143268026E-3</v>
      </c>
      <c r="T19" s="5">
        <f t="shared" si="8"/>
        <v>955.20581946353252</v>
      </c>
      <c r="U19" s="1">
        <v>1.0020833188993512</v>
      </c>
      <c r="V19" s="1">
        <f>VLOOKUP($B19,Sheet6!$E$4:$H$15,3,FALSE)</f>
        <v>1.0186022015062937</v>
      </c>
      <c r="W19" s="1">
        <f>VLOOKUP($B19,Sheet6!$E$4:$H$15,4,FALSE)</f>
        <v>0.73573420752714014</v>
      </c>
      <c r="X19" s="5">
        <f t="shared" si="12"/>
        <v>32450.083929217817</v>
      </c>
      <c r="Y19" s="5">
        <f t="shared" ref="Y19:Y74" si="19">U19*P19</f>
        <v>44197.602163487223</v>
      </c>
      <c r="Z19" s="5">
        <f t="shared" si="13"/>
        <v>44197.602163487223</v>
      </c>
      <c r="AA19" s="58">
        <f t="shared" si="14"/>
        <v>4931.0138446399351</v>
      </c>
      <c r="AB19" s="58">
        <f t="shared" si="15"/>
        <v>93326.218171614382</v>
      </c>
      <c r="AC19" s="70">
        <f t="shared" si="16"/>
        <v>2.957885387822419E-2</v>
      </c>
      <c r="AD19" s="70">
        <f t="shared" si="17"/>
        <v>3.3000373514063311E-3</v>
      </c>
      <c r="AE19" s="70">
        <f t="shared" si="18"/>
        <v>3.2878891229630523E-2</v>
      </c>
      <c r="AF19" s="19">
        <f t="shared" ref="AF19:AF71" si="20">Y19-Y18</f>
        <v>16524.664811154635</v>
      </c>
      <c r="AG19" s="19">
        <f t="shared" ref="AG19:AH71" si="21">AA19-AA18</f>
        <v>4931.0138446399351</v>
      </c>
      <c r="AH19" s="19">
        <f t="shared" si="21"/>
        <v>37980.343466949205</v>
      </c>
      <c r="AI19" s="72">
        <f t="shared" ref="AI19:AI74" si="22">D19-D18</f>
        <v>3</v>
      </c>
      <c r="AJ19" s="6">
        <f t="shared" ref="AJ19:AJ74" si="23">F19-F18</f>
        <v>0</v>
      </c>
      <c r="AL19" s="1">
        <v>11</v>
      </c>
      <c r="AM19" s="91">
        <f t="shared" si="4"/>
        <v>2000356.4026115772</v>
      </c>
      <c r="AN19" s="79">
        <f t="shared" si="5"/>
        <v>0.99813377454335239</v>
      </c>
    </row>
    <row r="20" spans="1:40" ht="15" customHeight="1" x14ac:dyDescent="0.25">
      <c r="A20" s="4">
        <v>42461</v>
      </c>
      <c r="B20" s="60">
        <f t="shared" si="2"/>
        <v>4</v>
      </c>
      <c r="C20">
        <v>2323442.6734084049</v>
      </c>
      <c r="D20">
        <v>42.7</v>
      </c>
      <c r="E20" s="6">
        <f t="shared" si="3"/>
        <v>3.7541989202345789</v>
      </c>
      <c r="F20">
        <v>0.29666666666666702</v>
      </c>
      <c r="G20" s="5">
        <v>2330764</v>
      </c>
      <c r="H20" s="1">
        <v>1.31</v>
      </c>
      <c r="I20" s="1" t="s">
        <v>11</v>
      </c>
      <c r="J20" s="1" t="s">
        <v>11</v>
      </c>
      <c r="K20" s="1" t="s">
        <v>11</v>
      </c>
      <c r="L20" s="5">
        <v>2115338</v>
      </c>
      <c r="M20" s="7">
        <v>2005001</v>
      </c>
      <c r="N20" s="21">
        <f t="shared" si="6"/>
        <v>5.1000000000000014</v>
      </c>
      <c r="O20" s="21">
        <f t="shared" si="9"/>
        <v>-3.0366666666666631</v>
      </c>
      <c r="P20" s="93">
        <f t="shared" si="10"/>
        <v>66158.573838000069</v>
      </c>
      <c r="Q20" s="8">
        <f t="shared" si="7"/>
        <v>19301.006790343308</v>
      </c>
      <c r="R20" s="20">
        <f t="shared" si="11"/>
        <v>4.0520512290493513E-2</v>
      </c>
      <c r="S20" s="20">
        <f t="shared" si="11"/>
        <v>1.1821395739002325E-2</v>
      </c>
      <c r="T20" s="5">
        <f t="shared" si="8"/>
        <v>1565.6044951166207</v>
      </c>
      <c r="U20" s="1">
        <v>1.065495274691334</v>
      </c>
      <c r="V20" s="1">
        <f>VLOOKUP($B20,Sheet6!$E$4:$H$15,3,FALSE)</f>
        <v>1.152219939958919</v>
      </c>
      <c r="W20" s="1">
        <f>VLOOKUP($B20,Sheet6!$E$4:$H$15,4,FALSE)</f>
        <v>1.5132048869518739</v>
      </c>
      <c r="X20" s="5">
        <f t="shared" si="12"/>
        <v>100111.4772454281</v>
      </c>
      <c r="Y20" s="5">
        <f t="shared" si="19"/>
        <v>70491.647804706779</v>
      </c>
      <c r="Z20" s="5">
        <f t="shared" si="13"/>
        <v>70491.647804706779</v>
      </c>
      <c r="AA20" s="58">
        <f t="shared" si="14"/>
        <v>20565.131531896146</v>
      </c>
      <c r="AB20" s="58">
        <f t="shared" si="15"/>
        <v>161548.42714130972</v>
      </c>
      <c r="AC20" s="70">
        <f t="shared" si="16"/>
        <v>4.3174414373592956E-2</v>
      </c>
      <c r="AD20" s="70">
        <f t="shared" si="17"/>
        <v>1.2595641300163248E-2</v>
      </c>
      <c r="AE20" s="70">
        <f t="shared" si="18"/>
        <v>5.5770055673756203E-2</v>
      </c>
      <c r="AF20" s="19">
        <f t="shared" si="20"/>
        <v>26294.045641219556</v>
      </c>
      <c r="AG20" s="19">
        <f t="shared" si="21"/>
        <v>15634.11768725621</v>
      </c>
      <c r="AH20" s="19">
        <f t="shared" si="21"/>
        <v>68222.208969695334</v>
      </c>
      <c r="AI20" s="72">
        <f t="shared" si="22"/>
        <v>3.6000000000000014</v>
      </c>
      <c r="AJ20" s="6">
        <f t="shared" si="23"/>
        <v>0.29666666666666702</v>
      </c>
      <c r="AL20" s="1">
        <v>12</v>
      </c>
      <c r="AM20" s="91">
        <f>AVERAGE(C16,C28,C40,C52)</f>
        <v>1777727.549751495</v>
      </c>
      <c r="AN20" s="79">
        <f t="shared" si="5"/>
        <v>0.8870468817589573</v>
      </c>
    </row>
    <row r="21" spans="1:40" ht="15" customHeight="1" x14ac:dyDescent="0.25">
      <c r="A21" s="4">
        <v>42491</v>
      </c>
      <c r="B21" s="60">
        <f t="shared" si="2"/>
        <v>5</v>
      </c>
      <c r="C21">
        <v>2572089.6595536992</v>
      </c>
      <c r="D21">
        <v>40.1</v>
      </c>
      <c r="E21" s="6">
        <f t="shared" si="3"/>
        <v>3.6913763343125234</v>
      </c>
      <c r="F21">
        <v>4.5483870967741904</v>
      </c>
      <c r="G21" s="5">
        <v>3100404</v>
      </c>
      <c r="H21" s="1">
        <v>1.86</v>
      </c>
      <c r="I21" s="1" t="s">
        <v>11</v>
      </c>
      <c r="J21" s="1" t="s">
        <v>11</v>
      </c>
      <c r="K21" s="1" t="s">
        <v>11</v>
      </c>
      <c r="L21" s="5">
        <v>2046310</v>
      </c>
      <c r="M21" s="7">
        <v>2513493</v>
      </c>
      <c r="N21" s="21">
        <f t="shared" si="6"/>
        <v>-0.69999999999999574</v>
      </c>
      <c r="O21" s="21">
        <f t="shared" si="9"/>
        <v>4.2870967741935457</v>
      </c>
      <c r="P21" s="93">
        <f t="shared" si="10"/>
        <v>-9080.5885659999913</v>
      </c>
      <c r="Q21" s="8">
        <f t="shared" si="7"/>
        <v>-27248.721388441918</v>
      </c>
      <c r="R21" s="20">
        <f t="shared" si="11"/>
        <v>-4.7159852624401128E-3</v>
      </c>
      <c r="S21" s="20">
        <f t="shared" si="11"/>
        <v>-1.415156821104991E-2</v>
      </c>
      <c r="T21" s="5">
        <f t="shared" si="8"/>
        <v>-253.41964346232643</v>
      </c>
      <c r="U21" s="1">
        <v>1.1905004149031195</v>
      </c>
      <c r="V21" s="1">
        <f>VLOOKUP($B21,Sheet6!$E$4:$H$15,3,FALSE)</f>
        <v>1.1851582661821245</v>
      </c>
      <c r="W21" s="1">
        <f>VLOOKUP($B21,Sheet6!$E$4:$H$15,4,FALSE)</f>
        <v>2.2029768560188674</v>
      </c>
      <c r="X21" s="5">
        <f t="shared" si="12"/>
        <v>-20004.326449927536</v>
      </c>
      <c r="Y21" s="5">
        <f t="shared" si="19"/>
        <v>-10810.444455387513</v>
      </c>
      <c r="Z21" s="5">
        <f t="shared" si="13"/>
        <v>-10761.934600793775</v>
      </c>
      <c r="AA21" s="58">
        <f t="shared" si="14"/>
        <v>-32439.61411851961</v>
      </c>
      <c r="AB21" s="58">
        <f t="shared" si="15"/>
        <v>-54011.993174700896</v>
      </c>
      <c r="AC21" s="70">
        <f t="shared" si="16"/>
        <v>-5.6143824116119513E-3</v>
      </c>
      <c r="AD21" s="70">
        <f t="shared" si="17"/>
        <v>-1.6847447826784715E-2</v>
      </c>
      <c r="AE21" s="70">
        <f t="shared" si="18"/>
        <v>-2.2461830238396666E-2</v>
      </c>
      <c r="AF21" s="19">
        <f t="shared" si="20"/>
        <v>-81302.092260094287</v>
      </c>
      <c r="AG21" s="19">
        <f t="shared" si="21"/>
        <v>-53004.74565041576</v>
      </c>
      <c r="AH21" s="19">
        <f t="shared" si="21"/>
        <v>-215560.4203160106</v>
      </c>
      <c r="AI21" s="72">
        <f t="shared" si="22"/>
        <v>-2.6000000000000014</v>
      </c>
      <c r="AJ21" s="6">
        <f t="shared" si="23"/>
        <v>4.2517204301075235</v>
      </c>
    </row>
    <row r="22" spans="1:40" ht="15" customHeight="1" x14ac:dyDescent="0.25">
      <c r="A22" s="4">
        <v>42522</v>
      </c>
      <c r="B22" s="60">
        <f t="shared" si="2"/>
        <v>6</v>
      </c>
      <c r="C22">
        <v>2177047.2422243138</v>
      </c>
      <c r="D22">
        <v>35.299999999999997</v>
      </c>
      <c r="E22" s="6">
        <f t="shared" si="3"/>
        <v>3.5638829639392511</v>
      </c>
      <c r="F22">
        <v>4.7666666666666702</v>
      </c>
      <c r="G22" s="5">
        <v>2635484</v>
      </c>
      <c r="H22" s="1">
        <v>1.93</v>
      </c>
      <c r="I22" s="1" t="s">
        <v>11</v>
      </c>
      <c r="J22" s="1" t="s">
        <v>11</v>
      </c>
      <c r="K22" s="1" t="s">
        <v>11</v>
      </c>
      <c r="L22" s="5">
        <v>2020586</v>
      </c>
      <c r="M22" s="7">
        <v>2184688</v>
      </c>
      <c r="N22" s="21">
        <f t="shared" si="6"/>
        <v>1</v>
      </c>
      <c r="O22" s="21">
        <f t="shared" si="9"/>
        <v>3.2</v>
      </c>
      <c r="P22" s="93">
        <f t="shared" si="10"/>
        <v>12972.269379999954</v>
      </c>
      <c r="Q22" s="8">
        <f t="shared" si="7"/>
        <v>-20339.150953600001</v>
      </c>
      <c r="R22" s="20">
        <f t="shared" si="11"/>
        <v>7.5194862069132779E-3</v>
      </c>
      <c r="S22" s="20">
        <f t="shared" si="11"/>
        <v>-1.1789761727560022E-2</v>
      </c>
      <c r="T22" s="5">
        <f t="shared" si="8"/>
        <v>324.36087831791036</v>
      </c>
      <c r="U22" s="1">
        <v>1.1351248639514004</v>
      </c>
      <c r="V22" s="1">
        <f>VLOOKUP($B22,Sheet6!$E$4:$H$15,3,FALSE)</f>
        <v>1.1770790540896401</v>
      </c>
      <c r="W22" s="1">
        <f>VLOOKUP($B22,Sheet6!$E$4:$H$15,4,FALSE)</f>
        <v>2.2674598252005316</v>
      </c>
      <c r="X22" s="5">
        <f t="shared" si="12"/>
        <v>29414.099660828906</v>
      </c>
      <c r="Y22" s="5">
        <f t="shared" si="19"/>
        <v>14725.145515113365</v>
      </c>
      <c r="Z22" s="5">
        <f t="shared" si="13"/>
        <v>14725.145515113365</v>
      </c>
      <c r="AA22" s="58">
        <f t="shared" si="14"/>
        <v>-23087.475959092197</v>
      </c>
      <c r="AB22" s="58">
        <f t="shared" si="15"/>
        <v>6362.8150711345334</v>
      </c>
      <c r="AC22" s="70">
        <f t="shared" si="16"/>
        <v>8.5355557576068664E-3</v>
      </c>
      <c r="AD22" s="70">
        <f t="shared" si="17"/>
        <v>-1.3382851677015998E-2</v>
      </c>
      <c r="AE22" s="70">
        <f t="shared" si="18"/>
        <v>-4.8472959194091319E-3</v>
      </c>
      <c r="AF22" s="19">
        <f t="shared" si="20"/>
        <v>25535.589970500878</v>
      </c>
      <c r="AG22" s="19">
        <f t="shared" si="21"/>
        <v>9352.1381594274135</v>
      </c>
      <c r="AH22" s="19">
        <f t="shared" si="21"/>
        <v>60374.808245835433</v>
      </c>
      <c r="AI22" s="72">
        <f t="shared" si="22"/>
        <v>-4.8000000000000043</v>
      </c>
      <c r="AJ22" s="6">
        <f t="shared" si="23"/>
        <v>0.21827956989247976</v>
      </c>
    </row>
    <row r="23" spans="1:40" ht="15" customHeight="1" x14ac:dyDescent="0.25">
      <c r="A23" s="4">
        <v>42552</v>
      </c>
      <c r="B23" s="60">
        <f t="shared" si="2"/>
        <v>7</v>
      </c>
      <c r="C23">
        <v>2076095.5325380771</v>
      </c>
      <c r="D23">
        <v>31.4</v>
      </c>
      <c r="E23" s="6">
        <f t="shared" si="3"/>
        <v>3.4468078929142076</v>
      </c>
      <c r="F23">
        <v>6.32258064516129</v>
      </c>
      <c r="G23" s="5">
        <v>2109432</v>
      </c>
      <c r="H23" s="1">
        <v>1.67</v>
      </c>
      <c r="I23" s="1" t="s">
        <v>11</v>
      </c>
      <c r="J23" s="1" t="s">
        <v>11</v>
      </c>
      <c r="K23" s="1" t="s">
        <v>11</v>
      </c>
      <c r="L23" s="5">
        <v>1551495</v>
      </c>
      <c r="M23" s="7">
        <v>1738342</v>
      </c>
      <c r="N23" s="21">
        <f t="shared" si="6"/>
        <v>-3.7000000000000028</v>
      </c>
      <c r="O23" s="21">
        <f t="shared" si="9"/>
        <v>5.0322580645161299</v>
      </c>
      <c r="P23" s="93">
        <f t="shared" si="10"/>
        <v>-47997.396706000087</v>
      </c>
      <c r="Q23" s="8">
        <f t="shared" si="7"/>
        <v>-31984.955128645168</v>
      </c>
      <c r="R23" s="20">
        <f t="shared" si="11"/>
        <v>-2.7964154029317241E-2</v>
      </c>
      <c r="S23" s="20">
        <f t="shared" si="11"/>
        <v>-1.8635015088775058E-2</v>
      </c>
      <c r="T23" s="5">
        <f t="shared" si="8"/>
        <v>-1194.0386845369842</v>
      </c>
      <c r="U23" s="1">
        <v>1.0287249717997937</v>
      </c>
      <c r="V23" s="1">
        <f>VLOOKUP($B23,Sheet6!$E$4:$H$15,3,FALSE)</f>
        <v>1.0515405277294989</v>
      </c>
      <c r="W23" s="1">
        <f>VLOOKUP($B23,Sheet6!$E$4:$H$15,4,FALSE)</f>
        <v>1.7540043667698575</v>
      </c>
      <c r="X23" s="5">
        <f t="shared" si="12"/>
        <v>-84187.643415909333</v>
      </c>
      <c r="Y23" s="5">
        <f t="shared" si="19"/>
        <v>-49376.120572843451</v>
      </c>
      <c r="Z23" s="5">
        <f t="shared" si="13"/>
        <v>-49376.120572843451</v>
      </c>
      <c r="AA23" s="58">
        <f t="shared" si="14"/>
        <v>-32903.72206273317</v>
      </c>
      <c r="AB23" s="58">
        <f t="shared" si="15"/>
        <v>-131655.96320842009</v>
      </c>
      <c r="AC23" s="70">
        <f t="shared" si="16"/>
        <v>-2.8767423565214466E-2</v>
      </c>
      <c r="AD23" s="70">
        <f t="shared" si="17"/>
        <v>-1.9170305371688852E-2</v>
      </c>
      <c r="AE23" s="70">
        <f t="shared" si="18"/>
        <v>-4.7937728936903318E-2</v>
      </c>
      <c r="AF23" s="19">
        <f t="shared" si="20"/>
        <v>-64101.266087956814</v>
      </c>
      <c r="AG23" s="19">
        <f t="shared" si="21"/>
        <v>-9816.2461036409732</v>
      </c>
      <c r="AH23" s="19">
        <f t="shared" si="21"/>
        <v>-138018.77827955462</v>
      </c>
      <c r="AI23" s="72">
        <f t="shared" si="22"/>
        <v>-3.8999999999999986</v>
      </c>
      <c r="AJ23" s="6">
        <f t="shared" si="23"/>
        <v>1.5559139784946199</v>
      </c>
    </row>
    <row r="24" spans="1:40" ht="15" customHeight="1" x14ac:dyDescent="0.25">
      <c r="A24" s="4">
        <v>42583</v>
      </c>
      <c r="B24" s="60">
        <f t="shared" si="2"/>
        <v>8</v>
      </c>
      <c r="C24">
        <v>2040390.28884929</v>
      </c>
      <c r="D24">
        <v>32.5</v>
      </c>
      <c r="E24" s="6">
        <f t="shared" si="3"/>
        <v>3.4812400893356918</v>
      </c>
      <c r="F24">
        <v>2.3870967741935498</v>
      </c>
      <c r="G24" s="5">
        <v>1554925</v>
      </c>
      <c r="H24" s="1">
        <v>1.27</v>
      </c>
      <c r="I24" s="1" t="s">
        <v>11</v>
      </c>
      <c r="J24" s="1" t="s">
        <v>11</v>
      </c>
      <c r="K24" s="1" t="s">
        <v>11</v>
      </c>
      <c r="L24" s="5">
        <v>1491931</v>
      </c>
      <c r="M24" s="7">
        <v>1297624</v>
      </c>
      <c r="N24" s="21">
        <f t="shared" si="6"/>
        <v>-1.2000000000000028</v>
      </c>
      <c r="O24" s="21">
        <f t="shared" si="9"/>
        <v>0.45161290322580983</v>
      </c>
      <c r="P24" s="93">
        <f t="shared" si="10"/>
        <v>-15566.723256000085</v>
      </c>
      <c r="Q24" s="8">
        <f t="shared" si="7"/>
        <v>-2870.4446910322786</v>
      </c>
      <c r="R24" s="20">
        <f t="shared" si="11"/>
        <v>-9.0358266904739717E-3</v>
      </c>
      <c r="S24" s="20">
        <f t="shared" si="11"/>
        <v>-1.6661721497979096E-3</v>
      </c>
      <c r="T24" s="5">
        <f t="shared" si="8"/>
        <v>-388.6970409170259</v>
      </c>
      <c r="U24" s="1">
        <v>1.0003088874497117</v>
      </c>
      <c r="V24" s="1">
        <f>VLOOKUP($B24,Sheet6!$E$4:$H$15,3,FALSE)</f>
        <v>1.049676094169695</v>
      </c>
      <c r="W24" s="1">
        <f>VLOOKUP($B24,Sheet6!$E$4:$H$15,4,FALSE)</f>
        <v>1.3311776044939942</v>
      </c>
      <c r="X24" s="5">
        <f t="shared" si="12"/>
        <v>-20722.073373743144</v>
      </c>
      <c r="Y24" s="5">
        <f t="shared" si="19"/>
        <v>-15571.531621446999</v>
      </c>
      <c r="Z24" s="5">
        <f t="shared" si="13"/>
        <v>-15571.531621446999</v>
      </c>
      <c r="AA24" s="58">
        <f t="shared" si="14"/>
        <v>-2871.3313353724302</v>
      </c>
      <c r="AB24" s="58">
        <f t="shared" si="15"/>
        <v>-34014.39457826643</v>
      </c>
      <c r="AC24" s="70">
        <f t="shared" si="16"/>
        <v>-9.0386177439364286E-3</v>
      </c>
      <c r="AD24" s="70">
        <f t="shared" si="17"/>
        <v>-1.6666868094640415E-3</v>
      </c>
      <c r="AE24" s="70">
        <f t="shared" si="18"/>
        <v>-1.070530455340047E-2</v>
      </c>
      <c r="AF24" s="19">
        <f t="shared" si="20"/>
        <v>33804.58895139645</v>
      </c>
      <c r="AG24" s="19">
        <f t="shared" si="21"/>
        <v>30032.39072736074</v>
      </c>
      <c r="AH24" s="19">
        <f t="shared" si="21"/>
        <v>97641.568630153663</v>
      </c>
      <c r="AI24" s="72">
        <f t="shared" si="22"/>
        <v>1.1000000000000014</v>
      </c>
      <c r="AJ24" s="6">
        <f t="shared" si="23"/>
        <v>-3.9354838709677402</v>
      </c>
    </row>
    <row r="25" spans="1:40" ht="15" customHeight="1" x14ac:dyDescent="0.25">
      <c r="A25" s="4">
        <v>42614</v>
      </c>
      <c r="B25" s="60">
        <f t="shared" si="2"/>
        <v>9</v>
      </c>
      <c r="C25">
        <v>2046676.3620961669</v>
      </c>
      <c r="D25">
        <v>30</v>
      </c>
      <c r="E25" s="6">
        <f t="shared" si="3"/>
        <v>3.4011973816621555</v>
      </c>
      <c r="F25">
        <v>14.6</v>
      </c>
      <c r="G25" s="5">
        <v>1249026</v>
      </c>
      <c r="H25" s="1">
        <v>1.06</v>
      </c>
      <c r="I25" s="1" t="s">
        <v>11</v>
      </c>
      <c r="J25" s="1" t="s">
        <v>11</v>
      </c>
      <c r="K25" s="1" t="s">
        <v>11</v>
      </c>
      <c r="L25" s="5">
        <v>1237021</v>
      </c>
      <c r="M25" s="7">
        <v>1088298</v>
      </c>
      <c r="N25" s="21">
        <f t="shared" si="6"/>
        <v>-3.5</v>
      </c>
      <c r="O25" s="21">
        <f t="shared" si="9"/>
        <v>9.93333333333333</v>
      </c>
      <c r="P25" s="93">
        <f t="shared" si="10"/>
        <v>-45402.942830000015</v>
      </c>
      <c r="Q25" s="8">
        <f t="shared" si="7"/>
        <v>-63136.114418466641</v>
      </c>
      <c r="R25" s="20">
        <f t="shared" si="11"/>
        <v>-2.5353670620245624E-2</v>
      </c>
      <c r="S25" s="20">
        <f t="shared" si="11"/>
        <v>-3.5256134281900761E-2</v>
      </c>
      <c r="T25" s="5">
        <f t="shared" si="8"/>
        <v>-1178.4519504907785</v>
      </c>
      <c r="U25" s="1">
        <v>0.99458891137664718</v>
      </c>
      <c r="V25" s="1">
        <f>VLOOKUP($B25,Sheet6!$E$4:$H$15,3,FALSE)</f>
        <v>1.0471901827566226</v>
      </c>
      <c r="W25" s="1">
        <f>VLOOKUP($B25,Sheet6!$E$4:$H$15,4,FALSE)</f>
        <v>1.1094659414335433</v>
      </c>
      <c r="X25" s="5">
        <f t="shared" si="12"/>
        <v>-50373.018710739307</v>
      </c>
      <c r="Y25" s="5">
        <f t="shared" si="19"/>
        <v>-45157.263482585862</v>
      </c>
      <c r="Z25" s="5">
        <f t="shared" si="13"/>
        <v>-45157.263482585862</v>
      </c>
      <c r="AA25" s="58">
        <f t="shared" si="14"/>
        <v>-62794.479308014175</v>
      </c>
      <c r="AB25" s="58">
        <f t="shared" si="15"/>
        <v>-153109.00627318589</v>
      </c>
      <c r="AC25" s="70">
        <f t="shared" si="16"/>
        <v>-2.521647966159218E-2</v>
      </c>
      <c r="AD25" s="70">
        <f t="shared" si="17"/>
        <v>-3.5065360214784569E-2</v>
      </c>
      <c r="AE25" s="70">
        <f t="shared" si="18"/>
        <v>-6.0281839876376753E-2</v>
      </c>
      <c r="AF25" s="19">
        <f t="shared" si="20"/>
        <v>-29585.731861138862</v>
      </c>
      <c r="AG25" s="19">
        <f t="shared" si="21"/>
        <v>-59923.147972641746</v>
      </c>
      <c r="AH25" s="19">
        <f t="shared" si="21"/>
        <v>-119094.61169491947</v>
      </c>
      <c r="AI25" s="72">
        <f t="shared" si="22"/>
        <v>-2.5</v>
      </c>
      <c r="AJ25" s="6">
        <f t="shared" si="23"/>
        <v>12.21290322580645</v>
      </c>
    </row>
    <row r="26" spans="1:40" ht="15" customHeight="1" x14ac:dyDescent="0.25">
      <c r="A26" s="4">
        <v>42644</v>
      </c>
      <c r="B26" s="60">
        <f t="shared" si="2"/>
        <v>10</v>
      </c>
      <c r="C26">
        <v>2511538.744618264</v>
      </c>
      <c r="D26">
        <v>32</v>
      </c>
      <c r="E26" s="6">
        <f t="shared" si="3"/>
        <v>3.4657359027997265</v>
      </c>
      <c r="F26">
        <v>1.2258064516128999</v>
      </c>
      <c r="G26" s="5">
        <v>1298916</v>
      </c>
      <c r="H26" s="1">
        <v>0.94</v>
      </c>
      <c r="I26" s="1" t="s">
        <v>11</v>
      </c>
      <c r="J26" s="1" t="s">
        <v>11</v>
      </c>
      <c r="K26" s="1" t="s">
        <v>11</v>
      </c>
      <c r="L26" s="5">
        <v>1333697</v>
      </c>
      <c r="M26" s="7">
        <v>1141054</v>
      </c>
      <c r="N26" s="21">
        <f t="shared" si="6"/>
        <v>-1</v>
      </c>
      <c r="O26" s="21">
        <f t="shared" si="9"/>
        <v>0</v>
      </c>
      <c r="P26" s="93">
        <f t="shared" si="10"/>
        <v>-12972.269380000012</v>
      </c>
      <c r="Q26" s="8">
        <f t="shared" si="7"/>
        <v>0</v>
      </c>
      <c r="R26" s="20">
        <f t="shared" si="11"/>
        <v>-6.5217716114935112E-3</v>
      </c>
      <c r="S26" s="20">
        <f t="shared" si="11"/>
        <v>0</v>
      </c>
      <c r="T26" s="5">
        <f t="shared" si="8"/>
        <v>-373.98230049568804</v>
      </c>
      <c r="U26" s="1">
        <v>1.0886877220303937</v>
      </c>
      <c r="V26" s="1">
        <f>VLOOKUP($B26,Sheet6!$E$4:$H$15,3,FALSE)</f>
        <v>1.0341391478379942</v>
      </c>
      <c r="W26" s="1">
        <f>VLOOKUP($B26,Sheet6!$E$4:$H$15,4,FALSE)</f>
        <v>0.96754467750437401</v>
      </c>
      <c r="X26" s="5">
        <f t="shared" si="12"/>
        <v>-12551.250193771977</v>
      </c>
      <c r="Y26" s="5">
        <f t="shared" si="19"/>
        <v>-14122.750400876841</v>
      </c>
      <c r="Z26" s="5">
        <f t="shared" si="13"/>
        <v>-13415.131602158119</v>
      </c>
      <c r="AA26" s="58">
        <f t="shared" si="14"/>
        <v>0</v>
      </c>
      <c r="AB26" s="58">
        <f t="shared" si="15"/>
        <v>-27537.88200303496</v>
      </c>
      <c r="AC26" s="70">
        <f t="shared" si="16"/>
        <v>-7.1001726793193604E-3</v>
      </c>
      <c r="AD26" s="70">
        <f t="shared" si="17"/>
        <v>0</v>
      </c>
      <c r="AE26" s="70">
        <f t="shared" si="18"/>
        <v>-7.1001726793193604E-3</v>
      </c>
      <c r="AF26" s="19">
        <f t="shared" si="20"/>
        <v>31034.513081709021</v>
      </c>
      <c r="AG26" s="19">
        <f t="shared" si="21"/>
        <v>62794.479308014175</v>
      </c>
      <c r="AH26" s="19">
        <f t="shared" si="21"/>
        <v>125571.12427015093</v>
      </c>
      <c r="AI26" s="72">
        <f t="shared" si="22"/>
        <v>2</v>
      </c>
      <c r="AJ26" s="6">
        <f t="shared" si="23"/>
        <v>-13.374193548387099</v>
      </c>
    </row>
    <row r="27" spans="1:40" ht="15" customHeight="1" x14ac:dyDescent="0.25">
      <c r="A27" s="4">
        <v>42675</v>
      </c>
      <c r="B27" s="60">
        <f t="shared" si="2"/>
        <v>11</v>
      </c>
      <c r="C27">
        <v>2149452.7179316869</v>
      </c>
      <c r="D27">
        <v>31.9</v>
      </c>
      <c r="E27" s="6">
        <f t="shared" si="3"/>
        <v>3.4626060097907989</v>
      </c>
      <c r="F27">
        <v>0.17</v>
      </c>
      <c r="G27" s="5">
        <v>654028</v>
      </c>
      <c r="H27" s="1">
        <v>0.53</v>
      </c>
      <c r="I27" s="1" t="s">
        <v>11</v>
      </c>
      <c r="J27" s="1" t="s">
        <v>11</v>
      </c>
      <c r="K27" s="1" t="s">
        <v>11</v>
      </c>
      <c r="L27" s="5">
        <v>886575</v>
      </c>
      <c r="M27" s="7">
        <v>560339</v>
      </c>
      <c r="N27" s="21">
        <f t="shared" si="6"/>
        <v>-0.39999999999999858</v>
      </c>
      <c r="O27" s="21">
        <f t="shared" si="9"/>
        <v>0.13666666666666671</v>
      </c>
      <c r="P27" s="93">
        <f t="shared" si="10"/>
        <v>-5188.9077519999701</v>
      </c>
      <c r="Q27" s="8">
        <f t="shared" si="7"/>
        <v>-868.65123864333373</v>
      </c>
      <c r="R27" s="20">
        <f t="shared" si="11"/>
        <v>-2.9951047870277062E-3</v>
      </c>
      <c r="S27" s="20">
        <f t="shared" si="11"/>
        <v>-5.0139675004155098E-4</v>
      </c>
      <c r="T27" s="5">
        <f t="shared" si="8"/>
        <v>-130.29405374463656</v>
      </c>
      <c r="U27" s="1">
        <v>0.99813377454335239</v>
      </c>
      <c r="V27" s="1">
        <f>VLOOKUP($B27,Sheet6!$E$4:$H$15,3,FALSE)</f>
        <v>0.94464633696739853</v>
      </c>
      <c r="W27" s="1">
        <f>VLOOKUP($B27,Sheet6!$E$4:$H$15,4,FALSE)</f>
        <v>0.49928337763309399</v>
      </c>
      <c r="X27" s="5">
        <f t="shared" si="12"/>
        <v>-2590.7353886450901</v>
      </c>
      <c r="Y27" s="5">
        <f t="shared" si="19"/>
        <v>-5179.2240802609913</v>
      </c>
      <c r="Z27" s="5">
        <f t="shared" si="13"/>
        <v>-4901.6827007885104</v>
      </c>
      <c r="AA27" s="58">
        <f t="shared" si="14"/>
        <v>-867.03013958882912</v>
      </c>
      <c r="AB27" s="58">
        <f t="shared" si="15"/>
        <v>-10947.936920638331</v>
      </c>
      <c r="AC27" s="70">
        <f t="shared" si="16"/>
        <v>-2.989515246228828E-3</v>
      </c>
      <c r="AD27" s="70">
        <f t="shared" si="17"/>
        <v>-5.0046103066274307E-4</v>
      </c>
      <c r="AE27" s="70">
        <f t="shared" si="18"/>
        <v>-3.489976276891571E-3</v>
      </c>
      <c r="AF27" s="19">
        <f t="shared" si="20"/>
        <v>8943.5263206158488</v>
      </c>
      <c r="AG27" s="19">
        <f t="shared" si="21"/>
        <v>-867.03013958882912</v>
      </c>
      <c r="AH27" s="19">
        <f t="shared" si="21"/>
        <v>16589.945082396629</v>
      </c>
      <c r="AI27" s="72">
        <f t="shared" si="22"/>
        <v>-0.10000000000000142</v>
      </c>
      <c r="AJ27" s="6">
        <f t="shared" si="23"/>
        <v>-1.0558064516129</v>
      </c>
    </row>
    <row r="28" spans="1:40" ht="15" customHeight="1" x14ac:dyDescent="0.25">
      <c r="A28" s="4">
        <v>42705</v>
      </c>
      <c r="B28" s="60">
        <f t="shared" si="2"/>
        <v>12</v>
      </c>
      <c r="C28">
        <v>1934633.1618713301</v>
      </c>
      <c r="D28">
        <v>32.700000000000003</v>
      </c>
      <c r="E28" s="6">
        <f t="shared" si="3"/>
        <v>3.487375077903208</v>
      </c>
      <c r="F28">
        <v>0</v>
      </c>
      <c r="G28" s="5">
        <v>298642</v>
      </c>
      <c r="H28" s="1">
        <v>0.23</v>
      </c>
      <c r="I28" s="1" t="s">
        <v>11</v>
      </c>
      <c r="J28" s="1">
        <v>1</v>
      </c>
      <c r="K28" s="1" t="s">
        <v>11</v>
      </c>
      <c r="L28" s="5">
        <v>56341</v>
      </c>
      <c r="M28" s="7">
        <v>246483</v>
      </c>
      <c r="N28" s="21">
        <f t="shared" si="6"/>
        <v>-9.9999999999994316E-2</v>
      </c>
      <c r="O28" s="21">
        <f t="shared" si="9"/>
        <v>0</v>
      </c>
      <c r="P28" s="93">
        <f t="shared" si="10"/>
        <v>-1297.2269379998907</v>
      </c>
      <c r="Q28" s="8">
        <f t="shared" si="7"/>
        <v>0</v>
      </c>
      <c r="R28" s="20">
        <f t="shared" si="11"/>
        <v>-7.4811426656883572E-4</v>
      </c>
      <c r="S28" s="20">
        <f t="shared" si="11"/>
        <v>0</v>
      </c>
      <c r="T28" s="5">
        <f t="shared" si="8"/>
        <v>-32.60233442358831</v>
      </c>
      <c r="U28" s="1">
        <v>0.8870468817589573</v>
      </c>
      <c r="V28" s="1">
        <f>VLOOKUP($B28,Sheet6!$E$4:$H$15,3,FALSE)</f>
        <v>0.7481039658713855</v>
      </c>
      <c r="W28" s="1">
        <f>VLOOKUP($B28,Sheet6!$E$4:$H$15,4,FALSE)</f>
        <v>0.16876818322222856</v>
      </c>
      <c r="X28" s="5">
        <f t="shared" si="12"/>
        <v>-218.93063355317608</v>
      </c>
      <c r="Y28" s="5">
        <f t="shared" si="19"/>
        <v>-1150.7011102865233</v>
      </c>
      <c r="Z28" s="5">
        <f t="shared" si="13"/>
        <v>-970.46061695291212</v>
      </c>
      <c r="AA28" s="58">
        <f t="shared" si="14"/>
        <v>0</v>
      </c>
      <c r="AB28" s="58">
        <f t="shared" si="15"/>
        <v>-2121.1617272394355</v>
      </c>
      <c r="AC28" s="70">
        <f t="shared" si="16"/>
        <v>-6.6361242735927509E-4</v>
      </c>
      <c r="AD28" s="70">
        <f t="shared" si="17"/>
        <v>0</v>
      </c>
      <c r="AE28" s="70">
        <f t="shared" si="18"/>
        <v>-6.6361242735927509E-4</v>
      </c>
      <c r="AF28" s="19">
        <f t="shared" si="20"/>
        <v>4028.5229699744677</v>
      </c>
      <c r="AG28" s="19">
        <f t="shared" si="21"/>
        <v>867.03013958882912</v>
      </c>
      <c r="AH28" s="19">
        <f t="shared" si="21"/>
        <v>8826.7751933988948</v>
      </c>
      <c r="AI28" s="72">
        <f t="shared" si="22"/>
        <v>0.80000000000000426</v>
      </c>
      <c r="AJ28" s="6">
        <f t="shared" si="23"/>
        <v>-0.17</v>
      </c>
    </row>
    <row r="29" spans="1:40" ht="15" customHeight="1" x14ac:dyDescent="0.25">
      <c r="A29" s="4">
        <v>42736</v>
      </c>
      <c r="B29" s="60">
        <f t="shared" si="2"/>
        <v>1</v>
      </c>
      <c r="C29">
        <v>1988855.366175723</v>
      </c>
      <c r="D29">
        <v>31</v>
      </c>
      <c r="E29" s="6">
        <f t="shared" si="3"/>
        <v>3.4339872044851463</v>
      </c>
      <c r="F29">
        <v>0</v>
      </c>
      <c r="G29" s="5">
        <v>221595</v>
      </c>
      <c r="H29" s="1">
        <v>0.14000000000000001</v>
      </c>
      <c r="I29" s="1">
        <v>1</v>
      </c>
      <c r="J29" s="1" t="s">
        <v>11</v>
      </c>
      <c r="L29" s="5">
        <v>276202</v>
      </c>
      <c r="M29" s="7">
        <v>202871</v>
      </c>
      <c r="N29" s="21">
        <f t="shared" si="6"/>
        <v>-0.69999999999999929</v>
      </c>
      <c r="O29" s="21">
        <f t="shared" si="9"/>
        <v>-0.1</v>
      </c>
      <c r="P29" s="93">
        <f t="shared" si="10"/>
        <v>-9080.5885659999913</v>
      </c>
      <c r="Q29" s="8">
        <f t="shared" si="7"/>
        <v>635.59846730000004</v>
      </c>
      <c r="R29" s="20">
        <f t="shared" si="11"/>
        <v>-5.2731844371849898E-3</v>
      </c>
      <c r="S29" s="20">
        <f t="shared" si="11"/>
        <v>3.6909809553692711E-4</v>
      </c>
      <c r="T29" s="5">
        <f t="shared" si="8"/>
        <v>-226.64166558512488</v>
      </c>
      <c r="U29" s="1">
        <v>0.84772347166548701</v>
      </c>
      <c r="V29" s="1">
        <f>VLOOKUP($B29,Sheet6!$E$4:$H$15,3,FALSE)</f>
        <v>0.68238268288829185</v>
      </c>
      <c r="W29" s="1">
        <f>VLOOKUP($B29,Sheet6!$E$4:$H$15,4,FALSE)</f>
        <v>9.7920193453824286E-2</v>
      </c>
      <c r="X29" s="5">
        <f t="shared" si="12"/>
        <v>-889.17298905730399</v>
      </c>
      <c r="Y29" s="5">
        <f t="shared" si="19"/>
        <v>-7697.8280639354389</v>
      </c>
      <c r="Z29" s="5">
        <f t="shared" si="13"/>
        <v>-6196.4363878718204</v>
      </c>
      <c r="AA29" s="58">
        <f t="shared" si="14"/>
        <v>538.8117392848186</v>
      </c>
      <c r="AB29" s="58">
        <f t="shared" si="15"/>
        <v>-13355.452712522441</v>
      </c>
      <c r="AC29" s="70">
        <f t="shared" si="16"/>
        <v>-4.4702022178228764E-3</v>
      </c>
      <c r="AD29" s="70">
        <f t="shared" si="17"/>
        <v>3.1289311893368345E-4</v>
      </c>
      <c r="AE29" s="70">
        <f t="shared" si="18"/>
        <v>-4.1573090988891934E-3</v>
      </c>
      <c r="AF29" s="19">
        <f t="shared" si="20"/>
        <v>-6547.1269536489153</v>
      </c>
      <c r="AG29" s="19">
        <f t="shared" si="21"/>
        <v>538.8117392848186</v>
      </c>
      <c r="AH29" s="19">
        <f t="shared" si="21"/>
        <v>-11234.290985283005</v>
      </c>
      <c r="AI29" s="72">
        <f t="shared" si="22"/>
        <v>-1.7000000000000028</v>
      </c>
      <c r="AJ29" s="6">
        <f t="shared" si="23"/>
        <v>0</v>
      </c>
      <c r="AK29" s="82"/>
      <c r="AL29" s="82"/>
      <c r="AM29" s="82"/>
      <c r="AN29" s="82"/>
    </row>
    <row r="30" spans="1:40" ht="15" customHeight="1" x14ac:dyDescent="0.25">
      <c r="A30" s="4">
        <v>42767</v>
      </c>
      <c r="B30" s="60">
        <f t="shared" si="2"/>
        <v>2</v>
      </c>
      <c r="C30">
        <v>1866576.4834725531</v>
      </c>
      <c r="D30">
        <v>34.200000000000003</v>
      </c>
      <c r="E30" s="6">
        <f t="shared" si="3"/>
        <v>3.5322256440685598</v>
      </c>
      <c r="F30">
        <v>0</v>
      </c>
      <c r="G30" s="5">
        <v>316667</v>
      </c>
      <c r="H30" s="1">
        <v>0.2</v>
      </c>
      <c r="I30" s="1" t="s">
        <v>11</v>
      </c>
      <c r="J30" s="1" t="s">
        <v>11</v>
      </c>
      <c r="K30" s="1" t="s">
        <v>11</v>
      </c>
      <c r="L30" s="5">
        <v>611303</v>
      </c>
      <c r="M30" s="7">
        <v>282921</v>
      </c>
      <c r="N30" s="21">
        <f t="shared" si="6"/>
        <v>-1.8999999999999986</v>
      </c>
      <c r="O30" s="21">
        <f t="shared" si="9"/>
        <v>0</v>
      </c>
      <c r="P30" s="93">
        <f t="shared" si="10"/>
        <v>-24647.31182199996</v>
      </c>
      <c r="Q30" s="8">
        <f t="shared" si="7"/>
        <v>0</v>
      </c>
      <c r="R30" s="20">
        <f t="shared" si="11"/>
        <v>-1.3862856594183405E-2</v>
      </c>
      <c r="S30" s="20">
        <f t="shared" si="11"/>
        <v>0</v>
      </c>
      <c r="T30" s="5">
        <f t="shared" si="8"/>
        <v>-635.14240039573122</v>
      </c>
      <c r="U30" s="1">
        <v>0.82983774161527712</v>
      </c>
      <c r="V30" s="1">
        <f>VLOOKUP($B30,Sheet6!$E$4:$H$15,3,FALSE)</f>
        <v>0.85888239321641102</v>
      </c>
      <c r="W30" s="1">
        <f>VLOOKUP($B30,Sheet6!$E$4:$H$15,4,FALSE)</f>
        <v>0.16787673792834962</v>
      </c>
      <c r="X30" s="5">
        <f t="shared" si="12"/>
        <v>-4137.7103073802009</v>
      </c>
      <c r="Y30" s="5">
        <f t="shared" si="19"/>
        <v>-20453.269579255968</v>
      </c>
      <c r="Z30" s="5">
        <f t="shared" si="13"/>
        <v>-20453.269579255968</v>
      </c>
      <c r="AA30" s="58">
        <f t="shared" si="14"/>
        <v>0</v>
      </c>
      <c r="AB30" s="58">
        <f t="shared" si="15"/>
        <v>-40906.539158511936</v>
      </c>
      <c r="AC30" s="70">
        <f t="shared" si="16"/>
        <v>-1.1503921608453609E-2</v>
      </c>
      <c r="AD30" s="70">
        <f t="shared" si="17"/>
        <v>0</v>
      </c>
      <c r="AE30" s="70">
        <f t="shared" si="18"/>
        <v>-1.1503921608453609E-2</v>
      </c>
      <c r="AF30" s="19">
        <f t="shared" si="20"/>
        <v>-12755.44151532053</v>
      </c>
      <c r="AG30" s="19">
        <f t="shared" si="21"/>
        <v>-538.8117392848186</v>
      </c>
      <c r="AH30" s="19">
        <f t="shared" si="21"/>
        <v>-27551.086445989495</v>
      </c>
      <c r="AI30" s="72">
        <f t="shared" si="22"/>
        <v>3.2000000000000028</v>
      </c>
      <c r="AJ30" s="6">
        <f t="shared" si="23"/>
        <v>0</v>
      </c>
    </row>
    <row r="31" spans="1:40" ht="15" customHeight="1" x14ac:dyDescent="0.25">
      <c r="A31" s="4">
        <v>42795</v>
      </c>
      <c r="B31" s="60">
        <f t="shared" si="2"/>
        <v>3</v>
      </c>
      <c r="C31">
        <v>2355536.6086452482</v>
      </c>
      <c r="D31">
        <v>37.6</v>
      </c>
      <c r="E31" s="6">
        <f t="shared" si="3"/>
        <v>3.6270040503958487</v>
      </c>
      <c r="F31">
        <v>0.16451612903225801</v>
      </c>
      <c r="G31" s="5">
        <v>1209754</v>
      </c>
      <c r="H31" s="1">
        <v>0.72</v>
      </c>
      <c r="I31" s="1" t="s">
        <v>11</v>
      </c>
      <c r="J31" s="1" t="s">
        <v>11</v>
      </c>
      <c r="K31" s="1" t="s">
        <v>11</v>
      </c>
      <c r="L31" s="5">
        <v>1207333</v>
      </c>
      <c r="M31" s="7">
        <v>1031325</v>
      </c>
      <c r="N31" s="21">
        <f t="shared" si="6"/>
        <v>-1.5</v>
      </c>
      <c r="O31" s="21">
        <f t="shared" si="9"/>
        <v>0.16451612903225801</v>
      </c>
      <c r="P31" s="93">
        <f t="shared" si="10"/>
        <v>-19458.404070000048</v>
      </c>
      <c r="Q31" s="8">
        <f t="shared" si="7"/>
        <v>-1045.6619945903221</v>
      </c>
      <c r="R31" s="20">
        <f t="shared" si="11"/>
        <v>-8.9095384184327709E-3</v>
      </c>
      <c r="S31" s="20">
        <f t="shared" si="11"/>
        <v>-4.7878364947005091E-4</v>
      </c>
      <c r="T31" s="5">
        <f t="shared" si="8"/>
        <v>-615.94785622535323</v>
      </c>
      <c r="U31" s="1">
        <v>1.0394471878050189</v>
      </c>
      <c r="V31" s="1">
        <f>VLOOKUP($B31,Sheet6!$E$4:$H$15,3,FALSE)</f>
        <v>1.0186022015062937</v>
      </c>
      <c r="W31" s="1">
        <f>VLOOKUP($B31,Sheet6!$E$4:$H$15,4,FALSE)</f>
        <v>0.73573420752714014</v>
      </c>
      <c r="X31" s="5">
        <f t="shared" si="12"/>
        <v>-14316.213498184363</v>
      </c>
      <c r="Y31" s="5">
        <f t="shared" si="19"/>
        <v>-20225.983389735284</v>
      </c>
      <c r="Z31" s="5">
        <f t="shared" si="13"/>
        <v>-19820.373223501072</v>
      </c>
      <c r="AA31" s="58">
        <f t="shared" si="14"/>
        <v>-1086.9104196714973</v>
      </c>
      <c r="AB31" s="58">
        <f t="shared" si="15"/>
        <v>-41133.267032907854</v>
      </c>
      <c r="AC31" s="70">
        <f t="shared" si="16"/>
        <v>-9.2609946536807188E-3</v>
      </c>
      <c r="AD31" s="70">
        <f t="shared" si="17"/>
        <v>-4.9767031800866841E-4</v>
      </c>
      <c r="AE31" s="70">
        <f t="shared" si="18"/>
        <v>-9.7586649716893872E-3</v>
      </c>
      <c r="AF31" s="19">
        <f t="shared" si="20"/>
        <v>227.28618952068427</v>
      </c>
      <c r="AG31" s="19">
        <f t="shared" si="21"/>
        <v>-1086.9104196714973</v>
      </c>
      <c r="AH31" s="19">
        <f t="shared" si="21"/>
        <v>-226.72787439591775</v>
      </c>
      <c r="AI31" s="72">
        <f t="shared" si="22"/>
        <v>3.3999999999999986</v>
      </c>
      <c r="AJ31" s="6">
        <f t="shared" si="23"/>
        <v>0.16451612903225801</v>
      </c>
    </row>
    <row r="32" spans="1:40" ht="15" customHeight="1" x14ac:dyDescent="0.25">
      <c r="A32" s="4">
        <v>42826</v>
      </c>
      <c r="B32" s="60">
        <f t="shared" si="2"/>
        <v>4</v>
      </c>
      <c r="C32">
        <v>2438714.884733852</v>
      </c>
      <c r="D32">
        <v>41.8</v>
      </c>
      <c r="E32" s="6">
        <f t="shared" si="3"/>
        <v>3.7328963395307104</v>
      </c>
      <c r="F32">
        <v>0.30333333333333301</v>
      </c>
      <c r="G32" s="5">
        <v>1994456</v>
      </c>
      <c r="H32" s="1">
        <v>1.31</v>
      </c>
      <c r="I32" s="1" t="s">
        <v>11</v>
      </c>
      <c r="J32" s="1" t="s">
        <v>11</v>
      </c>
      <c r="K32" s="1" t="s">
        <v>11</v>
      </c>
      <c r="L32" s="5">
        <v>1786273</v>
      </c>
      <c r="M32" s="7">
        <v>1671465</v>
      </c>
      <c r="N32" s="21">
        <f t="shared" si="6"/>
        <v>-0.90000000000000568</v>
      </c>
      <c r="O32" s="21">
        <f t="shared" si="9"/>
        <v>6.666666666665988E-3</v>
      </c>
      <c r="P32" s="93">
        <f t="shared" si="10"/>
        <v>-11675.042442000122</v>
      </c>
      <c r="Q32" s="8">
        <f t="shared" si="7"/>
        <v>-42.373231153329016</v>
      </c>
      <c r="R32" s="20">
        <f t="shared" si="11"/>
        <v>-5.0248893917719363E-3</v>
      </c>
      <c r="S32" s="20">
        <f t="shared" si="11"/>
        <v>-1.8237261301209143E-5</v>
      </c>
      <c r="T32" s="5">
        <f t="shared" si="8"/>
        <v>-393.16526950818246</v>
      </c>
      <c r="U32" s="1">
        <v>1.0998806400477135</v>
      </c>
      <c r="V32" s="1">
        <f>VLOOKUP($B32,Sheet6!$E$4:$H$15,3,FALSE)</f>
        <v>1.152219939958919</v>
      </c>
      <c r="W32" s="1">
        <f>VLOOKUP($B32,Sheet6!$E$4:$H$15,4,FALSE)</f>
        <v>1.5132048869518739</v>
      </c>
      <c r="X32" s="5">
        <f t="shared" si="12"/>
        <v>-17666.731278605126</v>
      </c>
      <c r="Y32" s="5">
        <f t="shared" si="19"/>
        <v>-12841.153153691313</v>
      </c>
      <c r="Z32" s="5">
        <f t="shared" si="13"/>
        <v>-12841.153153691313</v>
      </c>
      <c r="AA32" s="58">
        <f t="shared" si="14"/>
        <v>-46.605496601813229</v>
      </c>
      <c r="AB32" s="58">
        <f t="shared" si="15"/>
        <v>-25728.91180398444</v>
      </c>
      <c r="AC32" s="70">
        <f t="shared" si="16"/>
        <v>-5.5267785603910829E-3</v>
      </c>
      <c r="AD32" s="70">
        <f t="shared" si="17"/>
        <v>-2.0058810632691307E-5</v>
      </c>
      <c r="AE32" s="70">
        <f t="shared" si="18"/>
        <v>-5.546837371023774E-3</v>
      </c>
      <c r="AF32" s="19">
        <f t="shared" si="20"/>
        <v>7384.8302360439702</v>
      </c>
      <c r="AG32" s="19">
        <f t="shared" si="21"/>
        <v>1040.304923069684</v>
      </c>
      <c r="AH32" s="19">
        <f t="shared" si="21"/>
        <v>15404.355228923414</v>
      </c>
      <c r="AI32" s="72">
        <f t="shared" si="22"/>
        <v>4.1999999999999957</v>
      </c>
      <c r="AJ32" s="6">
        <f t="shared" si="23"/>
        <v>0.138817204301075</v>
      </c>
    </row>
    <row r="33" spans="1:36" ht="15" customHeight="1" x14ac:dyDescent="0.25">
      <c r="A33" s="4">
        <v>42856</v>
      </c>
      <c r="B33" s="60">
        <f t="shared" si="2"/>
        <v>5</v>
      </c>
      <c r="C33">
        <v>2730541.678485055</v>
      </c>
      <c r="D33">
        <v>41.7</v>
      </c>
      <c r="E33" s="6">
        <f t="shared" si="3"/>
        <v>3.730501128804756</v>
      </c>
      <c r="F33">
        <v>1.9677419354838701</v>
      </c>
      <c r="G33" s="5">
        <v>2938060</v>
      </c>
      <c r="H33" s="1">
        <v>1.86</v>
      </c>
      <c r="I33" s="1" t="s">
        <v>11</v>
      </c>
      <c r="J33" s="1" t="s">
        <v>11</v>
      </c>
      <c r="K33" s="1" t="s">
        <v>11</v>
      </c>
      <c r="L33" s="5">
        <v>2119778</v>
      </c>
      <c r="M33" s="7">
        <v>2428340</v>
      </c>
      <c r="N33" s="21">
        <f t="shared" si="6"/>
        <v>1.6000000000000014</v>
      </c>
      <c r="O33" s="21">
        <f t="shared" si="9"/>
        <v>-2.5806451612903203</v>
      </c>
      <c r="P33" s="93">
        <f t="shared" si="10"/>
        <v>20755.631007999997</v>
      </c>
      <c r="Q33" s="8">
        <f t="shared" si="7"/>
        <v>16402.541091612889</v>
      </c>
      <c r="R33" s="20">
        <f t="shared" si="11"/>
        <v>8.0695596791915281E-3</v>
      </c>
      <c r="S33" s="20">
        <f t="shared" si="11"/>
        <v>6.3771264857302862E-3</v>
      </c>
      <c r="T33" s="5">
        <f t="shared" si="8"/>
        <v>773.76086846098224</v>
      </c>
      <c r="U33" s="1">
        <v>1.2166100822573003</v>
      </c>
      <c r="V33" s="1">
        <f>VLOOKUP($B33,Sheet6!$E$4:$H$15,3,FALSE)</f>
        <v>1.1851582661821245</v>
      </c>
      <c r="W33" s="1">
        <f>VLOOKUP($B33,Sheet6!$E$4:$H$15,4,FALSE)</f>
        <v>2.2029768560188674</v>
      </c>
      <c r="X33" s="5">
        <f t="shared" si="12"/>
        <v>45724.174742691546</v>
      </c>
      <c r="Y33" s="5">
        <f t="shared" si="19"/>
        <v>25251.509947945047</v>
      </c>
      <c r="Z33" s="5">
        <f t="shared" si="13"/>
        <v>24598.707658957217</v>
      </c>
      <c r="AA33" s="58">
        <f t="shared" si="14"/>
        <v>19955.496866695907</v>
      </c>
      <c r="AB33" s="58">
        <f t="shared" si="15"/>
        <v>69805.714473598171</v>
      </c>
      <c r="AC33" s="70">
        <f t="shared" si="16"/>
        <v>9.8175076650813993E-3</v>
      </c>
      <c r="AD33" s="70">
        <f t="shared" si="17"/>
        <v>7.7584763783695321E-3</v>
      </c>
      <c r="AE33" s="70">
        <f t="shared" si="18"/>
        <v>1.7575984043450933E-2</v>
      </c>
      <c r="AF33" s="19">
        <f t="shared" si="20"/>
        <v>38092.663101636361</v>
      </c>
      <c r="AG33" s="19">
        <f t="shared" si="21"/>
        <v>20002.102363297719</v>
      </c>
      <c r="AH33" s="19">
        <f t="shared" si="21"/>
        <v>95534.626277582604</v>
      </c>
      <c r="AI33" s="72">
        <f t="shared" si="22"/>
        <v>-9.9999999999994316E-2</v>
      </c>
      <c r="AJ33" s="6">
        <f t="shared" si="23"/>
        <v>1.6644086021505371</v>
      </c>
    </row>
    <row r="34" spans="1:36" ht="15" customHeight="1" x14ac:dyDescent="0.25">
      <c r="A34" s="4">
        <v>42887</v>
      </c>
      <c r="B34" s="60">
        <f t="shared" si="2"/>
        <v>6</v>
      </c>
      <c r="C34">
        <v>2593985.490656679</v>
      </c>
      <c r="D34">
        <v>35.1</v>
      </c>
      <c r="E34" s="6">
        <f t="shared" si="3"/>
        <v>3.55820113047182</v>
      </c>
      <c r="F34">
        <v>1.2</v>
      </c>
      <c r="G34" s="5">
        <v>3283880</v>
      </c>
      <c r="H34" s="1">
        <v>1.93</v>
      </c>
      <c r="I34" s="1" t="s">
        <v>11</v>
      </c>
      <c r="J34" s="1" t="s">
        <v>11</v>
      </c>
      <c r="K34" s="1" t="s">
        <v>11</v>
      </c>
      <c r="L34" s="5">
        <v>2059481</v>
      </c>
      <c r="M34" s="7">
        <v>2723182</v>
      </c>
      <c r="N34" s="21">
        <f t="shared" si="6"/>
        <v>-0.19999999999999574</v>
      </c>
      <c r="O34" s="21">
        <f t="shared" si="9"/>
        <v>-3.56666666666667</v>
      </c>
      <c r="P34" s="93">
        <f t="shared" si="10"/>
        <v>-2594.4538759998977</v>
      </c>
      <c r="Q34" s="8">
        <f t="shared" si="7"/>
        <v>22669.678667033357</v>
      </c>
      <c r="R34" s="20">
        <f t="shared" ref="R34:S49" si="24">P34/$C22</f>
        <v>-1.1917306274663636E-3</v>
      </c>
      <c r="S34" s="20">
        <f t="shared" si="24"/>
        <v>1.0413039380749263E-2</v>
      </c>
      <c r="T34" s="5">
        <f t="shared" si="8"/>
        <v>-81.865048841081489</v>
      </c>
      <c r="U34" s="1">
        <v>1.1734917164219172</v>
      </c>
      <c r="V34" s="1">
        <f>VLOOKUP($B34,Sheet6!$E$4:$H$15,3,FALSE)</f>
        <v>1.1770790540896401</v>
      </c>
      <c r="W34" s="1">
        <f>VLOOKUP($B34,Sheet6!$E$4:$H$15,4,FALSE)</f>
        <v>2.2674598252005316</v>
      </c>
      <c r="X34" s="5">
        <f t="shared" si="12"/>
        <v>-5882.8199321655693</v>
      </c>
      <c r="Y34" s="5">
        <f t="shared" si="19"/>
        <v>-3044.5701321246161</v>
      </c>
      <c r="Z34" s="5">
        <f t="shared" si="13"/>
        <v>-3044.5701321246161</v>
      </c>
      <c r="AA34" s="58">
        <f t="shared" si="14"/>
        <v>26602.680129710294</v>
      </c>
      <c r="AB34" s="58">
        <f t="shared" si="15"/>
        <v>20513.539865461062</v>
      </c>
      <c r="AC34" s="70">
        <f t="shared" si="16"/>
        <v>-1.3984860195380715E-3</v>
      </c>
      <c r="AD34" s="70">
        <f t="shared" si="17"/>
        <v>1.2219615456084468E-2</v>
      </c>
      <c r="AE34" s="70">
        <f t="shared" si="18"/>
        <v>1.0821129436546397E-2</v>
      </c>
      <c r="AF34" s="19">
        <f t="shared" si="20"/>
        <v>-28296.080080069663</v>
      </c>
      <c r="AG34" s="19">
        <f t="shared" si="21"/>
        <v>6647.1832630143872</v>
      </c>
      <c r="AH34" s="19">
        <f t="shared" si="21"/>
        <v>-49292.174608137109</v>
      </c>
      <c r="AI34" s="72">
        <f t="shared" si="22"/>
        <v>-6.6000000000000014</v>
      </c>
      <c r="AJ34" s="6">
        <f t="shared" si="23"/>
        <v>-0.76774193548387015</v>
      </c>
    </row>
    <row r="35" spans="1:36" ht="15" customHeight="1" x14ac:dyDescent="0.25">
      <c r="A35" s="4">
        <v>42917</v>
      </c>
      <c r="B35" s="60">
        <f t="shared" si="2"/>
        <v>7</v>
      </c>
      <c r="C35">
        <v>2132662.3426985429</v>
      </c>
      <c r="D35">
        <v>32.4</v>
      </c>
      <c r="E35" s="6">
        <f t="shared" si="3"/>
        <v>3.4781584227982836</v>
      </c>
      <c r="F35">
        <v>2.8387096774193501</v>
      </c>
      <c r="G35" s="5">
        <v>2452364</v>
      </c>
      <c r="H35" s="1">
        <v>1.67</v>
      </c>
      <c r="I35" s="1" t="s">
        <v>11</v>
      </c>
      <c r="J35" s="1" t="s">
        <v>11</v>
      </c>
      <c r="K35" s="1" t="s">
        <v>11</v>
      </c>
      <c r="L35" s="5">
        <v>1620940</v>
      </c>
      <c r="M35" s="7">
        <v>2052192</v>
      </c>
      <c r="N35" s="21">
        <f t="shared" si="6"/>
        <v>1</v>
      </c>
      <c r="O35" s="21">
        <f t="shared" si="9"/>
        <v>-3.4838709677419399</v>
      </c>
      <c r="P35" s="93">
        <f t="shared" si="10"/>
        <v>12972.269380000012</v>
      </c>
      <c r="Q35" s="8">
        <f t="shared" si="7"/>
        <v>22143.43047367745</v>
      </c>
      <c r="R35" s="20">
        <f t="shared" si="24"/>
        <v>6.2483971362055288E-3</v>
      </c>
      <c r="S35" s="20">
        <f t="shared" si="24"/>
        <v>1.0665901509169268E-2</v>
      </c>
      <c r="T35" s="5">
        <f t="shared" si="8"/>
        <v>390.34445112990448</v>
      </c>
      <c r="U35" s="1">
        <v>1.0448957012311331</v>
      </c>
      <c r="V35" s="1">
        <f>VLOOKUP($B35,Sheet6!$E$4:$H$15,3,FALSE)</f>
        <v>1.0515405277294989</v>
      </c>
      <c r="W35" s="1">
        <f>VLOOKUP($B35,Sheet6!$E$4:$H$15,4,FALSE)</f>
        <v>1.7540043667698575</v>
      </c>
      <c r="X35" s="5">
        <f t="shared" si="12"/>
        <v>22753.417139434932</v>
      </c>
      <c r="Y35" s="5">
        <f t="shared" si="19"/>
        <v>13554.668510374269</v>
      </c>
      <c r="Z35" s="5">
        <f t="shared" si="13"/>
        <v>13554.668510374269</v>
      </c>
      <c r="AA35" s="58">
        <f t="shared" si="14"/>
        <v>23137.57531245604</v>
      </c>
      <c r="AB35" s="58">
        <f t="shared" si="15"/>
        <v>50246.912333204578</v>
      </c>
      <c r="AC35" s="70">
        <f t="shared" si="16"/>
        <v>6.5289233072060799E-3</v>
      </c>
      <c r="AD35" s="70">
        <f t="shared" si="17"/>
        <v>1.1144754636685622E-2</v>
      </c>
      <c r="AE35" s="70">
        <f t="shared" si="18"/>
        <v>1.7673677943891703E-2</v>
      </c>
      <c r="AF35" s="19">
        <f t="shared" si="20"/>
        <v>16599.238642498887</v>
      </c>
      <c r="AG35" s="19">
        <f t="shared" si="21"/>
        <v>-3465.1048172542542</v>
      </c>
      <c r="AH35" s="19">
        <f t="shared" si="21"/>
        <v>29733.372467743517</v>
      </c>
      <c r="AI35" s="72">
        <f t="shared" si="22"/>
        <v>-2.7000000000000028</v>
      </c>
      <c r="AJ35" s="6">
        <f t="shared" si="23"/>
        <v>1.6387096774193501</v>
      </c>
    </row>
    <row r="36" spans="1:36" ht="15" customHeight="1" x14ac:dyDescent="0.25">
      <c r="A36" s="4">
        <v>42948</v>
      </c>
      <c r="B36" s="60">
        <f t="shared" si="2"/>
        <v>8</v>
      </c>
      <c r="C36">
        <v>1949972.6045183509</v>
      </c>
      <c r="D36">
        <v>31.9</v>
      </c>
      <c r="E36" s="6">
        <f t="shared" si="3"/>
        <v>3.4626060097907989</v>
      </c>
      <c r="F36">
        <v>1.1612903225806499</v>
      </c>
      <c r="G36" s="5">
        <v>1570761</v>
      </c>
      <c r="H36" s="1">
        <v>1.27</v>
      </c>
      <c r="I36" s="1" t="s">
        <v>11</v>
      </c>
      <c r="J36" s="1" t="s">
        <v>11</v>
      </c>
      <c r="K36" s="1" t="s">
        <v>11</v>
      </c>
      <c r="L36" s="5">
        <v>1411876</v>
      </c>
      <c r="M36" s="7">
        <v>1308766</v>
      </c>
      <c r="N36" s="21">
        <f t="shared" si="6"/>
        <v>-0.60000000000000142</v>
      </c>
      <c r="O36" s="21">
        <f t="shared" si="9"/>
        <v>-1.2258064516128999</v>
      </c>
      <c r="P36" s="93">
        <f t="shared" si="10"/>
        <v>-7783.3616279999842</v>
      </c>
      <c r="Q36" s="8">
        <f t="shared" si="7"/>
        <v>7791.2070185161074</v>
      </c>
      <c r="R36" s="20">
        <f t="shared" si="24"/>
        <v>-3.8146435368448714E-3</v>
      </c>
      <c r="S36" s="20">
        <f t="shared" si="24"/>
        <v>3.8184885808832587E-3</v>
      </c>
      <c r="T36" s="5">
        <f t="shared" si="8"/>
        <v>-230.17872200263724</v>
      </c>
      <c r="U36" s="1">
        <v>1.0094902365485219</v>
      </c>
      <c r="V36" s="1">
        <f>VLOOKUP($B36,Sheet6!$E$4:$H$15,3,FALSE)</f>
        <v>1.049676094169695</v>
      </c>
      <c r="W36" s="1">
        <f>VLOOKUP($B36,Sheet6!$E$4:$H$15,4,FALSE)</f>
        <v>1.3311776044939942</v>
      </c>
      <c r="X36" s="5">
        <f t="shared" si="12"/>
        <v>-10361.036686871494</v>
      </c>
      <c r="Y36" s="5">
        <f t="shared" si="19"/>
        <v>-7857.2275709923924</v>
      </c>
      <c r="Z36" s="5">
        <f t="shared" si="13"/>
        <v>-7857.2275709923924</v>
      </c>
      <c r="AA36" s="58">
        <f t="shared" si="14"/>
        <v>7865.1474161203296</v>
      </c>
      <c r="AB36" s="58">
        <f t="shared" si="15"/>
        <v>-7849.3077258644553</v>
      </c>
      <c r="AC36" s="70">
        <f t="shared" si="16"/>
        <v>-3.8508454063578192E-3</v>
      </c>
      <c r="AD36" s="70">
        <f t="shared" si="17"/>
        <v>3.8547269407736705E-3</v>
      </c>
      <c r="AE36" s="70">
        <f t="shared" si="18"/>
        <v>3.8815344158512656E-6</v>
      </c>
      <c r="AF36" s="19">
        <f t="shared" si="20"/>
        <v>-21411.896081366664</v>
      </c>
      <c r="AG36" s="19">
        <f t="shared" si="21"/>
        <v>-15272.42789633571</v>
      </c>
      <c r="AH36" s="19">
        <f t="shared" si="21"/>
        <v>-58096.220059069034</v>
      </c>
      <c r="AI36" s="72">
        <f t="shared" si="22"/>
        <v>-0.5</v>
      </c>
      <c r="AJ36" s="6">
        <f t="shared" si="23"/>
        <v>-1.6774193548387002</v>
      </c>
    </row>
    <row r="37" spans="1:36" ht="15" customHeight="1" x14ac:dyDescent="0.25">
      <c r="A37" s="4">
        <v>42979</v>
      </c>
      <c r="B37" s="60">
        <f t="shared" si="2"/>
        <v>9</v>
      </c>
      <c r="C37">
        <v>1921950.706623751</v>
      </c>
      <c r="D37">
        <v>32.700000000000003</v>
      </c>
      <c r="E37" s="6">
        <f t="shared" si="3"/>
        <v>3.487375077903208</v>
      </c>
      <c r="F37">
        <v>0.9</v>
      </c>
      <c r="G37" s="5">
        <v>1202787</v>
      </c>
      <c r="H37" s="1">
        <v>1.06</v>
      </c>
      <c r="I37" s="1" t="s">
        <v>11</v>
      </c>
      <c r="J37" s="1" t="s">
        <v>11</v>
      </c>
      <c r="K37" s="1" t="s">
        <v>11</v>
      </c>
      <c r="L37" s="5">
        <v>1444968</v>
      </c>
      <c r="M37" s="7">
        <v>1036706</v>
      </c>
      <c r="N37" s="21">
        <f t="shared" si="6"/>
        <v>2.7000000000000028</v>
      </c>
      <c r="O37" s="21">
        <f t="shared" si="9"/>
        <v>-13.7</v>
      </c>
      <c r="P37" s="93">
        <f t="shared" si="10"/>
        <v>35025.127326000074</v>
      </c>
      <c r="Q37" s="8">
        <f t="shared" si="7"/>
        <v>87076.990020099998</v>
      </c>
      <c r="R37" s="20">
        <f t="shared" si="24"/>
        <v>1.7113173325619496E-2</v>
      </c>
      <c r="S37" s="20">
        <f t="shared" si="24"/>
        <v>4.2545559050145773E-2</v>
      </c>
      <c r="T37" s="5">
        <f t="shared" si="8"/>
        <v>1038.9953744618836</v>
      </c>
      <c r="U37" s="1">
        <v>0.99424928445998451</v>
      </c>
      <c r="V37" s="1">
        <f>VLOOKUP($B37,Sheet6!$E$4:$H$15,3,FALSE)</f>
        <v>1.0471901827566226</v>
      </c>
      <c r="W37" s="1">
        <f>VLOOKUP($B37,Sheet6!$E$4:$H$15,4,FALSE)</f>
        <v>1.1094659414335433</v>
      </c>
      <c r="X37" s="5">
        <f t="shared" si="12"/>
        <v>38859.185862570397</v>
      </c>
      <c r="Y37" s="5">
        <f t="shared" si="19"/>
        <v>34823.707781995421</v>
      </c>
      <c r="Z37" s="5">
        <f t="shared" si="13"/>
        <v>34823.707781995421</v>
      </c>
      <c r="AA37" s="58">
        <f t="shared" si="14"/>
        <v>86576.235020413631</v>
      </c>
      <c r="AB37" s="58">
        <f t="shared" si="15"/>
        <v>156223.65058440447</v>
      </c>
      <c r="AC37" s="70">
        <f t="shared" si="16"/>
        <v>1.7014760333836875E-2</v>
      </c>
      <c r="AD37" s="70">
        <f t="shared" si="17"/>
        <v>4.2300891642557452E-2</v>
      </c>
      <c r="AE37" s="70">
        <f t="shared" si="18"/>
        <v>5.9315651976394324E-2</v>
      </c>
      <c r="AF37" s="19">
        <f t="shared" si="20"/>
        <v>42680.935352987814</v>
      </c>
      <c r="AG37" s="19">
        <f t="shared" si="21"/>
        <v>78711.087604293309</v>
      </c>
      <c r="AH37" s="19">
        <f t="shared" si="21"/>
        <v>164072.95831026894</v>
      </c>
      <c r="AI37" s="72">
        <f t="shared" si="22"/>
        <v>0.80000000000000426</v>
      </c>
      <c r="AJ37" s="6">
        <f t="shared" si="23"/>
        <v>-0.26129032258064988</v>
      </c>
    </row>
    <row r="38" spans="1:36" ht="15" customHeight="1" x14ac:dyDescent="0.25">
      <c r="A38" s="4">
        <v>43009</v>
      </c>
      <c r="B38" s="60">
        <f t="shared" si="2"/>
        <v>10</v>
      </c>
      <c r="C38">
        <v>1911307.6356654831</v>
      </c>
      <c r="D38">
        <v>32.6</v>
      </c>
      <c r="E38" s="6">
        <f t="shared" si="3"/>
        <v>3.4843122883726618</v>
      </c>
      <c r="F38">
        <v>0.12258064516129</v>
      </c>
      <c r="G38" s="5">
        <v>1180930</v>
      </c>
      <c r="H38" s="1">
        <v>0.94</v>
      </c>
      <c r="I38" s="1" t="s">
        <v>11</v>
      </c>
      <c r="J38" s="1" t="s">
        <v>11</v>
      </c>
      <c r="K38" s="1" t="s">
        <v>11</v>
      </c>
      <c r="L38" s="5">
        <v>1337061</v>
      </c>
      <c r="M38" s="7">
        <v>1003042</v>
      </c>
      <c r="N38" s="21">
        <f t="shared" si="6"/>
        <v>0.60000000000000142</v>
      </c>
      <c r="O38" s="21">
        <f t="shared" si="9"/>
        <v>-1.1032258064516098</v>
      </c>
      <c r="P38" s="93">
        <f t="shared" si="10"/>
        <v>7783.3616280000424</v>
      </c>
      <c r="Q38" s="8">
        <f t="shared" si="7"/>
        <v>7012.0863166644976</v>
      </c>
      <c r="R38" s="20">
        <f t="shared" si="24"/>
        <v>3.0990410339789753E-3</v>
      </c>
      <c r="S38" s="20">
        <f t="shared" si="24"/>
        <v>2.7919482953189657E-3</v>
      </c>
      <c r="T38" s="5">
        <f t="shared" si="8"/>
        <v>283.32950889624652</v>
      </c>
      <c r="U38" s="1">
        <v>1.0848061723999798</v>
      </c>
      <c r="V38" s="1">
        <f>VLOOKUP($B38,Sheet6!$E$4:$H$15,3,FALSE)</f>
        <v>1.0341391478379942</v>
      </c>
      <c r="W38" s="1">
        <f>VLOOKUP($B38,Sheet6!$E$4:$H$15,4,FALSE)</f>
        <v>0.96754467750437401</v>
      </c>
      <c r="X38" s="5">
        <f t="shared" si="12"/>
        <v>7530.7501162632207</v>
      </c>
      <c r="Y38" s="5">
        <f t="shared" si="19"/>
        <v>8443.4387360756009</v>
      </c>
      <c r="Z38" s="5">
        <f t="shared" si="13"/>
        <v>8049.0789612949075</v>
      </c>
      <c r="AA38" s="58">
        <f t="shared" si="14"/>
        <v>7606.7545177190859</v>
      </c>
      <c r="AB38" s="58">
        <f t="shared" si="15"/>
        <v>24099.272215089593</v>
      </c>
      <c r="AC38" s="70">
        <f t="shared" si="16"/>
        <v>3.3618588421812077E-3</v>
      </c>
      <c r="AD38" s="70">
        <f t="shared" si="17"/>
        <v>3.0287227437836156E-3</v>
      </c>
      <c r="AE38" s="70">
        <f t="shared" si="18"/>
        <v>6.3905815859648229E-3</v>
      </c>
      <c r="AF38" s="19">
        <f t="shared" si="20"/>
        <v>-26380.26904591982</v>
      </c>
      <c r="AG38" s="19">
        <f t="shared" si="21"/>
        <v>-78969.48050269454</v>
      </c>
      <c r="AH38" s="19">
        <f t="shared" si="21"/>
        <v>-132124.37836931489</v>
      </c>
      <c r="AI38" s="72">
        <f t="shared" si="22"/>
        <v>-0.10000000000000142</v>
      </c>
      <c r="AJ38" s="6">
        <f t="shared" si="23"/>
        <v>-0.77741935483871005</v>
      </c>
    </row>
    <row r="39" spans="1:36" ht="15" customHeight="1" x14ac:dyDescent="0.25">
      <c r="A39" s="4">
        <v>43040</v>
      </c>
      <c r="B39" s="60">
        <f t="shared" si="2"/>
        <v>11</v>
      </c>
      <c r="C39">
        <v>1732093.906153169</v>
      </c>
      <c r="D39">
        <v>31.7</v>
      </c>
      <c r="E39" s="6">
        <f t="shared" si="3"/>
        <v>3.4563166808832348</v>
      </c>
      <c r="F39">
        <v>0</v>
      </c>
      <c r="G39" s="7">
        <v>652932</v>
      </c>
      <c r="H39" s="9">
        <v>0.53</v>
      </c>
      <c r="I39" s="9" t="s">
        <v>11</v>
      </c>
      <c r="J39" s="9" t="s">
        <v>11</v>
      </c>
      <c r="K39" s="9" t="s">
        <v>11</v>
      </c>
      <c r="L39" s="7">
        <v>869900</v>
      </c>
      <c r="M39" s="7">
        <v>556679</v>
      </c>
      <c r="N39" s="21">
        <f t="shared" si="6"/>
        <v>-0.19999999999999929</v>
      </c>
      <c r="O39" s="21">
        <f t="shared" si="9"/>
        <v>-0.17</v>
      </c>
      <c r="P39" s="93">
        <f t="shared" si="10"/>
        <v>-2594.4538760000141</v>
      </c>
      <c r="Q39" s="8">
        <f t="shared" si="7"/>
        <v>1080.5173944100002</v>
      </c>
      <c r="R39" s="20">
        <f t="shared" si="24"/>
        <v>-1.2070299822628944E-3</v>
      </c>
      <c r="S39" s="20">
        <f t="shared" si="24"/>
        <v>5.0269419066343972E-4</v>
      </c>
      <c r="T39" s="5">
        <f t="shared" si="8"/>
        <v>-80.827392406648258</v>
      </c>
      <c r="U39" s="1">
        <v>1.0056617740387235</v>
      </c>
      <c r="V39" s="1">
        <f>VLOOKUP($B39,Sheet6!$E$4:$H$15,3,FALSE)</f>
        <v>0.94464633696739853</v>
      </c>
      <c r="W39" s="1">
        <f>VLOOKUP($B39,Sheet6!$E$4:$H$15,4,FALSE)</f>
        <v>0.49928337763309399</v>
      </c>
      <c r="X39" s="5">
        <f t="shared" si="12"/>
        <v>-1295.3676943225594</v>
      </c>
      <c r="Y39" s="5">
        <f t="shared" si="19"/>
        <v>-2609.1430875998167</v>
      </c>
      <c r="Z39" s="5">
        <f t="shared" si="13"/>
        <v>-2450.8413503942825</v>
      </c>
      <c r="AA39" s="58">
        <f t="shared" si="14"/>
        <v>1086.6350397420599</v>
      </c>
      <c r="AB39" s="58">
        <f t="shared" si="15"/>
        <v>-3973.3493982520386</v>
      </c>
      <c r="AC39" s="70">
        <f t="shared" si="16"/>
        <v>-1.2138639132804315E-3</v>
      </c>
      <c r="AD39" s="70">
        <f t="shared" si="17"/>
        <v>5.0554033158155514E-4</v>
      </c>
      <c r="AE39" s="70">
        <f t="shared" si="18"/>
        <v>-7.0832358169887631E-4</v>
      </c>
      <c r="AF39" s="19">
        <f t="shared" si="20"/>
        <v>-11052.581823675417</v>
      </c>
      <c r="AG39" s="19">
        <f t="shared" si="21"/>
        <v>-6520.1194779770258</v>
      </c>
      <c r="AH39" s="19">
        <f t="shared" si="21"/>
        <v>-28072.621613341631</v>
      </c>
      <c r="AI39" s="72">
        <f t="shared" si="22"/>
        <v>-0.90000000000000213</v>
      </c>
      <c r="AJ39" s="6">
        <f t="shared" si="23"/>
        <v>-0.12258064516129</v>
      </c>
    </row>
    <row r="40" spans="1:36" ht="15" customHeight="1" x14ac:dyDescent="0.25">
      <c r="A40" s="4">
        <v>43070</v>
      </c>
      <c r="B40" s="60">
        <f t="shared" si="2"/>
        <v>12</v>
      </c>
      <c r="C40">
        <v>1673308.0056041549</v>
      </c>
      <c r="D40">
        <v>30.3</v>
      </c>
      <c r="E40" s="6">
        <f t="shared" si="3"/>
        <v>3.4111477125153233</v>
      </c>
      <c r="F40">
        <v>0</v>
      </c>
      <c r="G40" s="7">
        <v>284283</v>
      </c>
      <c r="H40" s="9">
        <v>0.23</v>
      </c>
      <c r="I40" s="9" t="s">
        <v>11</v>
      </c>
      <c r="J40" s="9">
        <v>1</v>
      </c>
      <c r="K40" s="9" t="s">
        <v>11</v>
      </c>
      <c r="L40" s="7">
        <v>408506</v>
      </c>
      <c r="M40" s="7">
        <v>245105</v>
      </c>
      <c r="N40" s="21">
        <f t="shared" si="6"/>
        <v>-2.4000000000000021</v>
      </c>
      <c r="O40" s="21">
        <f t="shared" si="9"/>
        <v>0</v>
      </c>
      <c r="P40" s="93">
        <f t="shared" si="10"/>
        <v>-31133.446512000053</v>
      </c>
      <c r="Q40" s="8">
        <f t="shared" si="7"/>
        <v>0</v>
      </c>
      <c r="R40" s="20">
        <f t="shared" si="24"/>
        <v>-1.6092687298859966E-2</v>
      </c>
      <c r="S40" s="20">
        <f t="shared" si="24"/>
        <v>0</v>
      </c>
      <c r="T40" s="5">
        <f t="shared" si="8"/>
        <v>-872.99256652432632</v>
      </c>
      <c r="U40" s="1">
        <v>0.65390599150894413</v>
      </c>
      <c r="V40" s="1">
        <f>VLOOKUP($B40,Sheet6!$E$4:$H$15,3,FALSE)</f>
        <v>0.7481039658713855</v>
      </c>
      <c r="W40" s="1">
        <f>VLOOKUP($B40,Sheet6!$E$4:$H$15,4,FALSE)</f>
        <v>0.16876818322222856</v>
      </c>
      <c r="X40" s="5">
        <f t="shared" si="12"/>
        <v>-5254.3352052766777</v>
      </c>
      <c r="Y40" s="5">
        <f t="shared" si="19"/>
        <v>-20358.347210520074</v>
      </c>
      <c r="Z40" s="5">
        <f t="shared" si="13"/>
        <v>-20358.347210520074</v>
      </c>
      <c r="AA40" s="58">
        <f t="shared" si="14"/>
        <v>0</v>
      </c>
      <c r="AB40" s="58">
        <f t="shared" si="15"/>
        <v>-40716.694421040149</v>
      </c>
      <c r="AC40" s="70">
        <f t="shared" si="16"/>
        <v>-1.0523104644204419E-2</v>
      </c>
      <c r="AD40" s="70">
        <f t="shared" si="17"/>
        <v>0</v>
      </c>
      <c r="AE40" s="70">
        <f t="shared" si="18"/>
        <v>-1.0523104644204419E-2</v>
      </c>
      <c r="AF40" s="19">
        <f t="shared" si="20"/>
        <v>-17749.204122920259</v>
      </c>
      <c r="AG40" s="19">
        <f t="shared" si="21"/>
        <v>-1086.6350397420599</v>
      </c>
      <c r="AH40" s="19">
        <f t="shared" si="21"/>
        <v>-36743.345022788111</v>
      </c>
      <c r="AI40" s="72">
        <f t="shared" si="22"/>
        <v>-1.3999999999999986</v>
      </c>
      <c r="AJ40" s="6">
        <f t="shared" si="23"/>
        <v>0</v>
      </c>
    </row>
    <row r="41" spans="1:36" ht="15" customHeight="1" x14ac:dyDescent="0.25">
      <c r="A41" s="4">
        <v>43101</v>
      </c>
      <c r="B41" s="60">
        <f t="shared" si="2"/>
        <v>1</v>
      </c>
      <c r="C41">
        <v>1484043.7701999999</v>
      </c>
      <c r="D41">
        <v>31.1</v>
      </c>
      <c r="E41" s="6">
        <f t="shared" si="3"/>
        <v>3.4372078191851885</v>
      </c>
      <c r="F41">
        <v>0</v>
      </c>
      <c r="G41" s="7">
        <v>140774</v>
      </c>
      <c r="H41" s="9">
        <v>0.14000000000000001</v>
      </c>
      <c r="I41" s="9">
        <v>1</v>
      </c>
      <c r="J41" s="9" t="s">
        <v>11</v>
      </c>
      <c r="K41" s="9">
        <v>1</v>
      </c>
      <c r="L41" s="7">
        <v>118376</v>
      </c>
      <c r="M41" s="7">
        <v>142259</v>
      </c>
      <c r="N41" s="21">
        <f t="shared" si="6"/>
        <v>0.10000000000000142</v>
      </c>
      <c r="O41" s="21">
        <f t="shared" si="9"/>
        <v>0</v>
      </c>
      <c r="P41" s="93">
        <f t="shared" si="10"/>
        <v>1297.2269380000071</v>
      </c>
      <c r="Q41" s="8">
        <f t="shared" si="7"/>
        <v>0</v>
      </c>
      <c r="R41" s="20">
        <f t="shared" si="24"/>
        <v>6.5224800157006094E-4</v>
      </c>
      <c r="S41" s="20">
        <f t="shared" si="24"/>
        <v>0</v>
      </c>
      <c r="T41" s="5">
        <f t="shared" si="8"/>
        <v>37.394168241263252</v>
      </c>
      <c r="U41" s="1">
        <v>0.84772347166548701</v>
      </c>
      <c r="V41" s="1">
        <f>VLOOKUP($B41,Sheet6!$E$4:$H$15,3,FALSE)</f>
        <v>0.68238268288829185</v>
      </c>
      <c r="W41" s="1">
        <f>VLOOKUP($B41,Sheet6!$E$4:$H$15,4,FALSE)</f>
        <v>9.7920193453824286E-2</v>
      </c>
      <c r="X41" s="5">
        <f t="shared" si="12"/>
        <v>127.02471272247281</v>
      </c>
      <c r="Y41" s="5">
        <f t="shared" si="19"/>
        <v>1099.6897234193555</v>
      </c>
      <c r="Z41" s="5">
        <f t="shared" si="13"/>
        <v>885.2051982674086</v>
      </c>
      <c r="AA41" s="58">
        <f t="shared" si="14"/>
        <v>0</v>
      </c>
      <c r="AB41" s="58">
        <f t="shared" si="15"/>
        <v>1984.8949216867641</v>
      </c>
      <c r="AC41" s="70">
        <f t="shared" si="16"/>
        <v>5.5292594027784811E-4</v>
      </c>
      <c r="AD41" s="70">
        <f t="shared" si="17"/>
        <v>0</v>
      </c>
      <c r="AE41" s="70">
        <f t="shared" si="18"/>
        <v>5.5292594027784811E-4</v>
      </c>
      <c r="AF41" s="19">
        <f t="shared" si="20"/>
        <v>21458.036933939431</v>
      </c>
      <c r="AG41" s="19">
        <f t="shared" si="21"/>
        <v>0</v>
      </c>
      <c r="AH41" s="19">
        <f t="shared" si="21"/>
        <v>42701.589342726911</v>
      </c>
      <c r="AI41" s="72">
        <f t="shared" si="22"/>
        <v>0.80000000000000071</v>
      </c>
      <c r="AJ41" s="6">
        <f t="shared" si="23"/>
        <v>0</v>
      </c>
    </row>
    <row r="42" spans="1:36" ht="15" customHeight="1" x14ac:dyDescent="0.25">
      <c r="A42" s="4">
        <v>43132</v>
      </c>
      <c r="B42" s="60">
        <f t="shared" si="2"/>
        <v>2</v>
      </c>
      <c r="C42">
        <v>1414668.1089870001</v>
      </c>
      <c r="D42">
        <v>32.9</v>
      </c>
      <c r="E42" s="6">
        <f t="shared" si="3"/>
        <v>3.493472657771326</v>
      </c>
      <c r="F42">
        <v>0</v>
      </c>
      <c r="G42" s="7">
        <v>222209</v>
      </c>
      <c r="H42" s="9">
        <v>0.2</v>
      </c>
      <c r="I42" s="9" t="s">
        <v>11</v>
      </c>
      <c r="J42" s="9" t="s">
        <v>11</v>
      </c>
      <c r="K42" s="9" t="s">
        <v>11</v>
      </c>
      <c r="L42" s="7">
        <v>557266</v>
      </c>
      <c r="M42" s="7">
        <v>212425</v>
      </c>
      <c r="N42" s="21">
        <f t="shared" si="6"/>
        <v>-1.3000000000000043</v>
      </c>
      <c r="O42" s="21">
        <f t="shared" si="9"/>
        <v>0</v>
      </c>
      <c r="P42" s="93">
        <f t="shared" si="10"/>
        <v>-16863.950194000034</v>
      </c>
      <c r="Q42" s="8">
        <f t="shared" si="7"/>
        <v>0</v>
      </c>
      <c r="R42" s="20">
        <f t="shared" si="24"/>
        <v>-9.0346955205535297E-3</v>
      </c>
      <c r="S42" s="20">
        <f t="shared" si="24"/>
        <v>0</v>
      </c>
      <c r="T42" s="5">
        <f t="shared" si="8"/>
        <v>-456.23628102269726</v>
      </c>
      <c r="U42" s="1">
        <v>0.82983774161527712</v>
      </c>
      <c r="V42" s="1">
        <f>VLOOKUP($B42,Sheet6!$E$4:$H$15,3,FALSE)</f>
        <v>0.85888239321641102</v>
      </c>
      <c r="W42" s="1">
        <f>VLOOKUP($B42,Sheet6!$E$4:$H$15,4,FALSE)</f>
        <v>0.16787673792834962</v>
      </c>
      <c r="X42" s="5">
        <f t="shared" si="12"/>
        <v>-2831.0649471548845</v>
      </c>
      <c r="Y42" s="5">
        <f t="shared" si="19"/>
        <v>-13994.342343701503</v>
      </c>
      <c r="Z42" s="5">
        <f t="shared" si="13"/>
        <v>-13994.342343701503</v>
      </c>
      <c r="AA42" s="58">
        <f t="shared" si="14"/>
        <v>0</v>
      </c>
      <c r="AB42" s="58">
        <f t="shared" si="15"/>
        <v>-27988.684687403005</v>
      </c>
      <c r="AC42" s="70">
        <f t="shared" si="16"/>
        <v>-7.4973313269578014E-3</v>
      </c>
      <c r="AD42" s="70">
        <f t="shared" si="17"/>
        <v>0</v>
      </c>
      <c r="AE42" s="70">
        <f t="shared" si="18"/>
        <v>-7.4973313269578014E-3</v>
      </c>
      <c r="AF42" s="19">
        <f t="shared" si="20"/>
        <v>-15094.032067120857</v>
      </c>
      <c r="AG42" s="19">
        <f t="shared" si="21"/>
        <v>0</v>
      </c>
      <c r="AH42" s="19">
        <f t="shared" si="21"/>
        <v>-29973.579609089771</v>
      </c>
      <c r="AI42" s="72">
        <f t="shared" si="22"/>
        <v>1.7999999999999972</v>
      </c>
      <c r="AJ42" s="6">
        <f t="shared" si="23"/>
        <v>0</v>
      </c>
    </row>
    <row r="43" spans="1:36" ht="15" customHeight="1" x14ac:dyDescent="0.25">
      <c r="A43" s="4">
        <v>43160</v>
      </c>
      <c r="B43" s="60">
        <f t="shared" si="2"/>
        <v>3</v>
      </c>
      <c r="C43">
        <v>1812661.371143</v>
      </c>
      <c r="D43">
        <v>37.299999999999997</v>
      </c>
      <c r="E43" s="6">
        <f t="shared" si="3"/>
        <v>3.6189933266497696</v>
      </c>
      <c r="F43">
        <v>1.6451612903225801E-2</v>
      </c>
      <c r="G43" s="7">
        <v>1183468</v>
      </c>
      <c r="H43" s="9">
        <v>0.72</v>
      </c>
      <c r="I43" s="9" t="s">
        <v>11</v>
      </c>
      <c r="J43" s="9" t="s">
        <v>11</v>
      </c>
      <c r="K43" s="9" t="s">
        <v>11</v>
      </c>
      <c r="L43" s="7">
        <v>1361482</v>
      </c>
      <c r="M43" s="7">
        <v>1020132</v>
      </c>
      <c r="N43" s="21">
        <f t="shared" si="6"/>
        <v>-0.30000000000000426</v>
      </c>
      <c r="O43" s="21">
        <f t="shared" si="9"/>
        <v>-0.14806451612903221</v>
      </c>
      <c r="P43" s="93">
        <f t="shared" si="10"/>
        <v>-3891.6808140000212</v>
      </c>
      <c r="Q43" s="8">
        <f t="shared" si="7"/>
        <v>941.09579513128995</v>
      </c>
      <c r="R43" s="20">
        <f t="shared" si="24"/>
        <v>-1.6521419364559414E-3</v>
      </c>
      <c r="S43" s="20">
        <f t="shared" si="24"/>
        <v>3.9952501339919616E-4</v>
      </c>
      <c r="T43" s="5">
        <f t="shared" si="8"/>
        <v>-132.86536629082244</v>
      </c>
      <c r="U43" s="1">
        <v>1.0394471878050189</v>
      </c>
      <c r="V43" s="1">
        <f>VLOOKUP($B43,Sheet6!$E$4:$H$15,3,FALSE)</f>
        <v>1.0186022015062937</v>
      </c>
      <c r="W43" s="1">
        <f>VLOOKUP($B43,Sheet6!$E$4:$H$15,4,FALSE)</f>
        <v>0.73573420752714014</v>
      </c>
      <c r="X43" s="5">
        <f t="shared" si="12"/>
        <v>-2863.2426996368813</v>
      </c>
      <c r="Y43" s="5">
        <f t="shared" si="19"/>
        <v>-4045.1966779470686</v>
      </c>
      <c r="Z43" s="5">
        <f t="shared" si="13"/>
        <v>-3964.0746447002266</v>
      </c>
      <c r="AA43" s="58">
        <f t="shared" si="14"/>
        <v>978.21937770434749</v>
      </c>
      <c r="AB43" s="58">
        <f t="shared" si="15"/>
        <v>-7031.0519449429476</v>
      </c>
      <c r="AC43" s="70">
        <f t="shared" si="16"/>
        <v>-1.7173142897038663E-3</v>
      </c>
      <c r="AD43" s="70">
        <f t="shared" si="17"/>
        <v>4.1528515163555697E-4</v>
      </c>
      <c r="AE43" s="70">
        <f t="shared" si="18"/>
        <v>-1.3020291380683093E-3</v>
      </c>
      <c r="AF43" s="19">
        <f t="shared" si="20"/>
        <v>9949.1456657544331</v>
      </c>
      <c r="AG43" s="19">
        <f t="shared" si="21"/>
        <v>978.21937770434749</v>
      </c>
      <c r="AH43" s="19">
        <f t="shared" si="21"/>
        <v>20957.632742460057</v>
      </c>
      <c r="AI43" s="72">
        <f t="shared" si="22"/>
        <v>4.3999999999999986</v>
      </c>
      <c r="AJ43" s="6">
        <f t="shared" si="23"/>
        <v>1.6451612903225801E-2</v>
      </c>
    </row>
    <row r="44" spans="1:36" ht="15" customHeight="1" x14ac:dyDescent="0.25">
      <c r="A44" s="4">
        <v>43191</v>
      </c>
      <c r="B44" s="60">
        <f t="shared" si="2"/>
        <v>4</v>
      </c>
      <c r="C44">
        <v>1881075.281439</v>
      </c>
      <c r="D44">
        <v>39</v>
      </c>
      <c r="E44" s="6">
        <f t="shared" si="3"/>
        <v>3.6635616461296463</v>
      </c>
      <c r="F44">
        <v>1.7000000000000001E-2</v>
      </c>
      <c r="G44" s="7">
        <v>1949719</v>
      </c>
      <c r="H44" s="9">
        <v>1.31</v>
      </c>
      <c r="I44" s="9" t="s">
        <v>11</v>
      </c>
      <c r="J44" s="9" t="s">
        <v>11</v>
      </c>
      <c r="K44" s="9" t="s">
        <v>11</v>
      </c>
      <c r="L44" s="7">
        <v>1744973</v>
      </c>
      <c r="M44" s="7">
        <v>1647770</v>
      </c>
      <c r="N44" s="21">
        <f t="shared" si="6"/>
        <v>-2.7999999999999972</v>
      </c>
      <c r="O44" s="21">
        <f t="shared" si="9"/>
        <v>-0.286333333333333</v>
      </c>
      <c r="P44" s="93">
        <f t="shared" si="10"/>
        <v>-36322.354263999965</v>
      </c>
      <c r="Q44" s="8">
        <f t="shared" si="7"/>
        <v>1819.9302780356645</v>
      </c>
      <c r="R44" s="20">
        <f t="shared" si="24"/>
        <v>-1.4894055263030056E-2</v>
      </c>
      <c r="S44" s="20">
        <f t="shared" si="24"/>
        <v>7.4626611311895191E-4</v>
      </c>
      <c r="T44" s="5">
        <f t="shared" si="8"/>
        <v>-1283.8661145539795</v>
      </c>
      <c r="U44" s="1">
        <v>1.0998806400477135</v>
      </c>
      <c r="V44" s="1">
        <f>VLOOKUP($B44,Sheet6!$E$4:$H$15,3,FALSE)</f>
        <v>1.152219939958919</v>
      </c>
      <c r="W44" s="1">
        <f>VLOOKUP($B44,Sheet6!$E$4:$H$15,4,FALSE)</f>
        <v>1.5132048869518739</v>
      </c>
      <c r="X44" s="5">
        <f t="shared" si="12"/>
        <v>-54963.163977881981</v>
      </c>
      <c r="Y44" s="5">
        <f t="shared" si="19"/>
        <v>-39950.254255928077</v>
      </c>
      <c r="Z44" s="5">
        <f t="shared" si="13"/>
        <v>-39950.254255928077</v>
      </c>
      <c r="AA44" s="58">
        <f t="shared" si="14"/>
        <v>2001.7060790480798</v>
      </c>
      <c r="AB44" s="58">
        <f t="shared" si="15"/>
        <v>-77898.802432808079</v>
      </c>
      <c r="AC44" s="70">
        <f t="shared" si="16"/>
        <v>-1.6381683035607515E-2</v>
      </c>
      <c r="AD44" s="70">
        <f t="shared" si="17"/>
        <v>8.2080365014319215E-4</v>
      </c>
      <c r="AE44" s="70">
        <f t="shared" si="18"/>
        <v>-1.5560879385464322E-2</v>
      </c>
      <c r="AF44" s="19">
        <f t="shared" si="20"/>
        <v>-35905.05757798101</v>
      </c>
      <c r="AG44" s="19">
        <f t="shared" si="21"/>
        <v>1023.4867013437323</v>
      </c>
      <c r="AH44" s="19">
        <f t="shared" si="21"/>
        <v>-70867.750487865138</v>
      </c>
      <c r="AI44" s="72">
        <f t="shared" si="22"/>
        <v>1.7000000000000028</v>
      </c>
      <c r="AJ44" s="6">
        <f t="shared" si="23"/>
        <v>5.4838709677420064E-4</v>
      </c>
    </row>
    <row r="45" spans="1:36" ht="15" customHeight="1" x14ac:dyDescent="0.25">
      <c r="A45" s="4">
        <v>43221</v>
      </c>
      <c r="B45" s="60">
        <f t="shared" si="2"/>
        <v>5</v>
      </c>
      <c r="C45">
        <v>2154767.5356899998</v>
      </c>
      <c r="D45">
        <v>40.4</v>
      </c>
      <c r="E45" s="6">
        <f t="shared" si="3"/>
        <v>3.6988297849671046</v>
      </c>
      <c r="F45">
        <v>8.0645161290322596E-3</v>
      </c>
      <c r="G45" s="7">
        <v>2775527</v>
      </c>
      <c r="H45" s="9">
        <v>1.86</v>
      </c>
      <c r="I45" s="9" t="s">
        <v>11</v>
      </c>
      <c r="J45" s="9" t="s">
        <v>11</v>
      </c>
      <c r="K45" s="9" t="s">
        <v>11</v>
      </c>
      <c r="L45" s="7">
        <v>2041799</v>
      </c>
      <c r="M45" s="7">
        <v>2329526</v>
      </c>
      <c r="N45" s="21">
        <f t="shared" si="6"/>
        <v>-1.3000000000000043</v>
      </c>
      <c r="O45" s="21">
        <f t="shared" si="9"/>
        <v>-1.9596774193548379</v>
      </c>
      <c r="P45" s="93">
        <f t="shared" si="10"/>
        <v>-16863.950194000034</v>
      </c>
      <c r="Q45" s="8">
        <f t="shared" si="7"/>
        <v>12455.679641443543</v>
      </c>
      <c r="R45" s="20">
        <f t="shared" si="24"/>
        <v>-6.1760457007037535E-3</v>
      </c>
      <c r="S45" s="20">
        <f t="shared" si="24"/>
        <v>4.5616149131091598E-3</v>
      </c>
      <c r="T45" s="5">
        <f t="shared" si="8"/>
        <v>-667.41019808193323</v>
      </c>
      <c r="U45" s="1">
        <v>1.2166100822573003</v>
      </c>
      <c r="V45" s="1">
        <f>VLOOKUP($B45,Sheet6!$E$4:$H$15,3,FALSE)</f>
        <v>1.1851582661821245</v>
      </c>
      <c r="W45" s="1">
        <f>VLOOKUP($B45,Sheet6!$E$4:$H$15,4,FALSE)</f>
        <v>2.2029768560188674</v>
      </c>
      <c r="X45" s="5">
        <f t="shared" si="12"/>
        <v>-37150.891978436965</v>
      </c>
      <c r="Y45" s="5">
        <f t="shared" si="19"/>
        <v>-20516.851832705397</v>
      </c>
      <c r="Z45" s="5">
        <f t="shared" si="13"/>
        <v>-19986.449972902781</v>
      </c>
      <c r="AA45" s="58">
        <f t="shared" si="14"/>
        <v>15153.70543314721</v>
      </c>
      <c r="AB45" s="58">
        <f t="shared" si="15"/>
        <v>-25349.596372460968</v>
      </c>
      <c r="AC45" s="70">
        <f t="shared" si="16"/>
        <v>-7.5138394679580391E-3</v>
      </c>
      <c r="AD45" s="70">
        <f t="shared" si="17"/>
        <v>5.5497066946638626E-3</v>
      </c>
      <c r="AE45" s="70">
        <f t="shared" si="18"/>
        <v>-1.9641327732941765E-3</v>
      </c>
      <c r="AF45" s="19">
        <f t="shared" si="20"/>
        <v>19433.40242322268</v>
      </c>
      <c r="AG45" s="19">
        <f t="shared" si="21"/>
        <v>13151.999354099131</v>
      </c>
      <c r="AH45" s="19">
        <f t="shared" si="21"/>
        <v>52549.206060347111</v>
      </c>
      <c r="AI45" s="72">
        <f t="shared" si="22"/>
        <v>1.3999999999999986</v>
      </c>
      <c r="AJ45" s="6">
        <f t="shared" si="23"/>
        <v>-8.9354838709677416E-3</v>
      </c>
    </row>
    <row r="46" spans="1:36" ht="15" customHeight="1" x14ac:dyDescent="0.25">
      <c r="A46" s="4">
        <v>43252</v>
      </c>
      <c r="B46" s="60">
        <f t="shared" si="2"/>
        <v>6</v>
      </c>
      <c r="C46">
        <v>2151649.3486270001</v>
      </c>
      <c r="D46">
        <v>36.1</v>
      </c>
      <c r="E46" s="6">
        <f t="shared" si="3"/>
        <v>3.5862928653388351</v>
      </c>
      <c r="F46">
        <v>9.5333333333333297</v>
      </c>
      <c r="G46" s="7">
        <v>2933543</v>
      </c>
      <c r="H46" s="9">
        <v>1.93</v>
      </c>
      <c r="I46" s="9" t="s">
        <v>11</v>
      </c>
      <c r="J46" s="9" t="s">
        <v>11</v>
      </c>
      <c r="K46" s="9" t="s">
        <v>11</v>
      </c>
      <c r="L46" s="7">
        <v>2107493</v>
      </c>
      <c r="M46" s="7">
        <v>2452467</v>
      </c>
      <c r="N46" s="21">
        <f t="shared" si="6"/>
        <v>1</v>
      </c>
      <c r="O46" s="21">
        <f t="shared" si="9"/>
        <v>8.3333333333333304</v>
      </c>
      <c r="P46" s="93">
        <f t="shared" si="10"/>
        <v>12972.269379999954</v>
      </c>
      <c r="Q46" s="8">
        <f t="shared" si="7"/>
        <v>-52966.538941666644</v>
      </c>
      <c r="R46" s="20">
        <f t="shared" si="24"/>
        <v>5.0009028295358608E-3</v>
      </c>
      <c r="S46" s="20">
        <f t="shared" si="24"/>
        <v>-2.0418980419299852E-2</v>
      </c>
      <c r="T46" s="5">
        <f t="shared" si="8"/>
        <v>487.71736498630821</v>
      </c>
      <c r="U46" s="1">
        <v>1.1734917164219172</v>
      </c>
      <c r="V46" s="1">
        <f>VLOOKUP($B46,Sheet6!$E$4:$H$15,3,FALSE)</f>
        <v>1.1770790540896401</v>
      </c>
      <c r="W46" s="1">
        <f>VLOOKUP($B46,Sheet6!$E$4:$H$15,4,FALSE)</f>
        <v>2.2674598252005316</v>
      </c>
      <c r="X46" s="5">
        <f t="shared" si="12"/>
        <v>29414.099660828906</v>
      </c>
      <c r="Y46" s="5">
        <f t="shared" si="19"/>
        <v>15222.850660623626</v>
      </c>
      <c r="Z46" s="5">
        <f t="shared" si="13"/>
        <v>15222.850660623626</v>
      </c>
      <c r="AA46" s="58">
        <f t="shared" si="14"/>
        <v>-62155.794695584707</v>
      </c>
      <c r="AB46" s="58">
        <f t="shared" si="15"/>
        <v>-31710.093374337455</v>
      </c>
      <c r="AC46" s="70">
        <f t="shared" si="16"/>
        <v>5.8685180450912594E-3</v>
      </c>
      <c r="AD46" s="70">
        <f t="shared" si="17"/>
        <v>-2.39615043798297E-2</v>
      </c>
      <c r="AE46" s="70">
        <f t="shared" si="18"/>
        <v>-1.809298633473844E-2</v>
      </c>
      <c r="AF46" s="19">
        <f t="shared" si="20"/>
        <v>35739.702493329023</v>
      </c>
      <c r="AG46" s="19">
        <f t="shared" si="21"/>
        <v>-77309.500128731917</v>
      </c>
      <c r="AH46" s="19">
        <f t="shared" si="21"/>
        <v>-6360.497001876487</v>
      </c>
      <c r="AI46" s="72">
        <f t="shared" si="22"/>
        <v>-4.2999999999999972</v>
      </c>
      <c r="AJ46" s="6">
        <f t="shared" si="23"/>
        <v>9.5252688172042976</v>
      </c>
    </row>
    <row r="47" spans="1:36" ht="15" customHeight="1" x14ac:dyDescent="0.25">
      <c r="A47" s="4">
        <v>43282</v>
      </c>
      <c r="B47" s="60">
        <f t="shared" si="2"/>
        <v>7</v>
      </c>
      <c r="C47">
        <v>1948832.7214609999</v>
      </c>
      <c r="D47">
        <v>31.7</v>
      </c>
      <c r="E47" s="6">
        <f t="shared" si="3"/>
        <v>3.4563166808832348</v>
      </c>
      <c r="F47">
        <v>1.19354838709677</v>
      </c>
      <c r="G47" s="7">
        <v>2974724</v>
      </c>
      <c r="H47" s="9">
        <v>1.67</v>
      </c>
      <c r="I47" s="9" t="s">
        <v>11</v>
      </c>
      <c r="J47" s="9" t="s">
        <v>11</v>
      </c>
      <c r="K47" s="9" t="s">
        <v>11</v>
      </c>
      <c r="L47" s="7">
        <v>1851490</v>
      </c>
      <c r="M47" s="7">
        <v>2469287</v>
      </c>
      <c r="N47" s="21">
        <f t="shared" si="6"/>
        <v>-0.69999999999999929</v>
      </c>
      <c r="O47" s="21">
        <f t="shared" si="9"/>
        <v>-1.6451612903225801</v>
      </c>
      <c r="P47" s="93">
        <f t="shared" si="10"/>
        <v>-9080.5885659999913</v>
      </c>
      <c r="Q47" s="8">
        <f t="shared" si="7"/>
        <v>10456.619945903221</v>
      </c>
      <c r="R47" s="20">
        <f t="shared" si="24"/>
        <v>-4.2578651032539726E-3</v>
      </c>
      <c r="S47" s="20">
        <f t="shared" si="24"/>
        <v>4.9030827508643694E-3</v>
      </c>
      <c r="T47" s="5">
        <f t="shared" si="8"/>
        <v>-280.68604213595694</v>
      </c>
      <c r="U47" s="1">
        <v>1.0448957012311331</v>
      </c>
      <c r="V47" s="1">
        <f>VLOOKUP($B47,Sheet6!$E$4:$H$15,3,FALSE)</f>
        <v>1.0515405277294989</v>
      </c>
      <c r="W47" s="1">
        <f>VLOOKUP($B47,Sheet6!$E$4:$H$15,4,FALSE)</f>
        <v>1.7540043667698575</v>
      </c>
      <c r="X47" s="5">
        <f t="shared" si="12"/>
        <v>-15927.391997604424</v>
      </c>
      <c r="Y47" s="5">
        <f t="shared" si="19"/>
        <v>-9488.2679572619691</v>
      </c>
      <c r="Z47" s="5">
        <f t="shared" si="13"/>
        <v>-9488.2679572619691</v>
      </c>
      <c r="AA47" s="58">
        <f t="shared" si="14"/>
        <v>10926.077230882</v>
      </c>
      <c r="AB47" s="58">
        <f t="shared" si="15"/>
        <v>-8050.4586836419385</v>
      </c>
      <c r="AC47" s="70">
        <f t="shared" si="16"/>
        <v>-4.4490249428121307E-3</v>
      </c>
      <c r="AD47" s="70">
        <f t="shared" si="17"/>
        <v>5.1232100891586982E-3</v>
      </c>
      <c r="AE47" s="70">
        <f t="shared" si="18"/>
        <v>6.7418514634656757E-4</v>
      </c>
      <c r="AF47" s="19">
        <f t="shared" si="20"/>
        <v>-24711.118617885593</v>
      </c>
      <c r="AG47" s="19">
        <f t="shared" si="21"/>
        <v>73081.871926466702</v>
      </c>
      <c r="AH47" s="19">
        <f t="shared" si="21"/>
        <v>23659.634690695515</v>
      </c>
      <c r="AI47" s="72">
        <f t="shared" si="22"/>
        <v>-4.4000000000000021</v>
      </c>
      <c r="AJ47" s="6">
        <f t="shared" si="23"/>
        <v>-8.3397849462365592</v>
      </c>
    </row>
    <row r="48" spans="1:36" ht="15" customHeight="1" x14ac:dyDescent="0.25">
      <c r="A48" s="4">
        <v>43313</v>
      </c>
      <c r="B48" s="60">
        <f t="shared" si="2"/>
        <v>8</v>
      </c>
      <c r="C48">
        <v>1912542.9033969999</v>
      </c>
      <c r="D48">
        <v>31.2</v>
      </c>
      <c r="E48" s="6">
        <f t="shared" si="3"/>
        <v>3.4404180948154366</v>
      </c>
      <c r="F48">
        <v>4.32258064516129</v>
      </c>
      <c r="G48" s="7">
        <v>2285557</v>
      </c>
      <c r="H48" s="9">
        <v>1.27</v>
      </c>
      <c r="I48" s="9" t="s">
        <v>11</v>
      </c>
      <c r="J48" s="9" t="s">
        <v>11</v>
      </c>
      <c r="K48" s="9" t="s">
        <v>11</v>
      </c>
      <c r="L48" s="7">
        <v>1555717</v>
      </c>
      <c r="M48" s="7">
        <v>1954698</v>
      </c>
      <c r="N48" s="21">
        <f t="shared" si="6"/>
        <v>-0.69999999999999929</v>
      </c>
      <c r="O48" s="21">
        <f t="shared" si="9"/>
        <v>3.1612903225806401</v>
      </c>
      <c r="P48" s="93">
        <f t="shared" si="10"/>
        <v>-9080.5885659999913</v>
      </c>
      <c r="Q48" s="8">
        <f t="shared" si="7"/>
        <v>-20093.112837225774</v>
      </c>
      <c r="R48" s="20">
        <f t="shared" si="24"/>
        <v>-4.6567775080321831E-3</v>
      </c>
      <c r="S48" s="20">
        <f t="shared" si="24"/>
        <v>-1.030430519416904E-2</v>
      </c>
      <c r="T48" s="5">
        <f t="shared" si="8"/>
        <v>-256.6417016316052</v>
      </c>
      <c r="U48" s="1">
        <v>1.0094902365485219</v>
      </c>
      <c r="V48" s="1">
        <f>VLOOKUP($B48,Sheet6!$E$4:$H$15,3,FALSE)</f>
        <v>1.049676094169695</v>
      </c>
      <c r="W48" s="1">
        <f>VLOOKUP($B48,Sheet6!$E$4:$H$15,4,FALSE)</f>
        <v>1.3311776044939942</v>
      </c>
      <c r="X48" s="5">
        <f t="shared" si="12"/>
        <v>-12087.876134683424</v>
      </c>
      <c r="Y48" s="5">
        <f t="shared" si="19"/>
        <v>-9166.7654994911336</v>
      </c>
      <c r="Z48" s="5">
        <f t="shared" si="13"/>
        <v>-9166.7654994911336</v>
      </c>
      <c r="AA48" s="58">
        <f t="shared" si="14"/>
        <v>-20283.80123104719</v>
      </c>
      <c r="AB48" s="58">
        <f t="shared" si="15"/>
        <v>-38617.332230029453</v>
      </c>
      <c r="AC48" s="70">
        <f t="shared" si="16"/>
        <v>-4.7009714281372444E-3</v>
      </c>
      <c r="AD48" s="70">
        <f t="shared" si="17"/>
        <v>-1.0402095487929867E-2</v>
      </c>
      <c r="AE48" s="70">
        <f t="shared" si="18"/>
        <v>-1.5103066916067111E-2</v>
      </c>
      <c r="AF48" s="19">
        <f t="shared" si="20"/>
        <v>321.50245777083546</v>
      </c>
      <c r="AG48" s="19">
        <f t="shared" si="21"/>
        <v>-31209.878461929191</v>
      </c>
      <c r="AH48" s="19">
        <f t="shared" si="21"/>
        <v>-30566.873546387513</v>
      </c>
      <c r="AI48" s="72">
        <f t="shared" si="22"/>
        <v>-0.5</v>
      </c>
      <c r="AJ48" s="6">
        <f t="shared" si="23"/>
        <v>3.12903225806452</v>
      </c>
    </row>
    <row r="49" spans="1:36" ht="15" customHeight="1" x14ac:dyDescent="0.25">
      <c r="A49" s="4">
        <v>43344</v>
      </c>
      <c r="B49" s="60">
        <f t="shared" si="2"/>
        <v>9</v>
      </c>
      <c r="C49">
        <v>1854966.2758279999</v>
      </c>
      <c r="D49">
        <v>32.9</v>
      </c>
      <c r="E49" s="6">
        <f t="shared" si="3"/>
        <v>3.493472657771326</v>
      </c>
      <c r="F49">
        <v>3.1</v>
      </c>
      <c r="G49" s="7">
        <v>1873004</v>
      </c>
      <c r="H49" s="9">
        <v>1.06</v>
      </c>
      <c r="I49" s="9" t="s">
        <v>11</v>
      </c>
      <c r="J49" s="9" t="s">
        <v>11</v>
      </c>
      <c r="K49" s="2"/>
      <c r="L49" s="7">
        <v>1511335</v>
      </c>
      <c r="M49" s="7">
        <v>1544568</v>
      </c>
      <c r="N49" s="21">
        <f t="shared" si="6"/>
        <v>0.19999999999999574</v>
      </c>
      <c r="O49" s="21">
        <f t="shared" si="9"/>
        <v>2.2000000000000002</v>
      </c>
      <c r="P49" s="93">
        <f t="shared" si="10"/>
        <v>2594.4538759999559</v>
      </c>
      <c r="Q49" s="8">
        <f t="shared" si="7"/>
        <v>-13983.166280599999</v>
      </c>
      <c r="R49" s="20">
        <f t="shared" si="24"/>
        <v>1.3499065647513805E-3</v>
      </c>
      <c r="S49" s="20">
        <f t="shared" si="24"/>
        <v>-7.2755072398104957E-3</v>
      </c>
      <c r="T49" s="5">
        <f t="shared" si="8"/>
        <v>72.272473199592952</v>
      </c>
      <c r="U49" s="1">
        <v>0.99424928445998451</v>
      </c>
      <c r="V49" s="1">
        <f>VLOOKUP($B49,Sheet6!$E$4:$H$15,3,FALSE)</f>
        <v>1.0471901827566226</v>
      </c>
      <c r="W49" s="1">
        <f>VLOOKUP($B49,Sheet6!$E$4:$H$15,4,FALSE)</f>
        <v>1.1094659414335433</v>
      </c>
      <c r="X49" s="5">
        <f t="shared" si="12"/>
        <v>2878.4582120421965</v>
      </c>
      <c r="Y49" s="5">
        <f t="shared" si="19"/>
        <v>2579.5339097773895</v>
      </c>
      <c r="Z49" s="5">
        <f t="shared" si="13"/>
        <v>2579.5339097773895</v>
      </c>
      <c r="AA49" s="58">
        <f t="shared" si="14"/>
        <v>-13902.753068971531</v>
      </c>
      <c r="AB49" s="58">
        <f t="shared" si="15"/>
        <v>-8743.6852494167524</v>
      </c>
      <c r="AC49" s="70">
        <f t="shared" si="16"/>
        <v>1.3421436360918958E-3</v>
      </c>
      <c r="AD49" s="70">
        <f t="shared" si="17"/>
        <v>-7.233667867265022E-3</v>
      </c>
      <c r="AE49" s="70">
        <f t="shared" si="18"/>
        <v>-5.8915242311731262E-3</v>
      </c>
      <c r="AF49" s="19">
        <f t="shared" si="20"/>
        <v>11746.299409268522</v>
      </c>
      <c r="AG49" s="19">
        <f t="shared" si="21"/>
        <v>6381.0481620756582</v>
      </c>
      <c r="AH49" s="19">
        <f t="shared" si="21"/>
        <v>29873.646980612699</v>
      </c>
      <c r="AI49" s="72">
        <f t="shared" si="22"/>
        <v>1.6999999999999993</v>
      </c>
      <c r="AJ49" s="6">
        <f t="shared" si="23"/>
        <v>-1.2225806451612899</v>
      </c>
    </row>
    <row r="50" spans="1:36" ht="15" customHeight="1" x14ac:dyDescent="0.25">
      <c r="A50" s="4">
        <v>43374</v>
      </c>
      <c r="B50" s="60">
        <f t="shared" si="2"/>
        <v>10</v>
      </c>
      <c r="C50">
        <v>1984992.9021610001</v>
      </c>
      <c r="D50">
        <v>33.4</v>
      </c>
      <c r="E50" s="6">
        <f t="shared" si="3"/>
        <v>3.5085558999826545</v>
      </c>
      <c r="F50">
        <v>2.32258064516129</v>
      </c>
      <c r="G50" s="7">
        <v>1533449</v>
      </c>
      <c r="H50" s="9">
        <v>0.94</v>
      </c>
      <c r="I50" s="9" t="s">
        <v>11</v>
      </c>
      <c r="J50" s="9" t="s">
        <v>11</v>
      </c>
      <c r="K50" s="2"/>
      <c r="L50" s="7">
        <v>1394497</v>
      </c>
      <c r="M50" s="7">
        <v>1245765</v>
      </c>
      <c r="N50" s="21">
        <f t="shared" si="6"/>
        <v>0.79999999999999716</v>
      </c>
      <c r="O50" s="21">
        <f t="shared" si="9"/>
        <v>2.2000000000000002</v>
      </c>
      <c r="P50" s="93">
        <f t="shared" si="10"/>
        <v>10377.81550399994</v>
      </c>
      <c r="Q50" s="8">
        <f t="shared" si="7"/>
        <v>-13983.1662806</v>
      </c>
      <c r="R50" s="20">
        <f t="shared" ref="R50:S65" si="25">P50/$C38</f>
        <v>5.4296939489736152E-3</v>
      </c>
      <c r="S50" s="20">
        <f t="shared" si="25"/>
        <v>-7.3160207282546184E-3</v>
      </c>
      <c r="T50" s="5">
        <f t="shared" si="8"/>
        <v>287.48901706739827</v>
      </c>
      <c r="U50" s="1">
        <v>1.0848061723999798</v>
      </c>
      <c r="V50" s="1">
        <f>VLOOKUP($B50,Sheet6!$E$4:$H$15,3,FALSE)</f>
        <v>1.0341391478379942</v>
      </c>
      <c r="W50" s="1">
        <f>VLOOKUP($B50,Sheet6!$E$4:$H$15,4,FALSE)</f>
        <v>0.96754467750437401</v>
      </c>
      <c r="X50" s="5">
        <f t="shared" si="12"/>
        <v>10041.000155017515</v>
      </c>
      <c r="Y50" s="5">
        <f t="shared" si="19"/>
        <v>11257.918314767343</v>
      </c>
      <c r="Z50" s="5">
        <f t="shared" si="13"/>
        <v>10732.105281726423</v>
      </c>
      <c r="AA50" s="58">
        <f t="shared" si="14"/>
        <v>-15169.025090890149</v>
      </c>
      <c r="AB50" s="58">
        <f t="shared" si="15"/>
        <v>6820.9985056036185</v>
      </c>
      <c r="AC50" s="70">
        <f t="shared" si="16"/>
        <v>5.8901655100893988E-3</v>
      </c>
      <c r="AD50" s="70">
        <f t="shared" si="17"/>
        <v>-7.9364644434168057E-3</v>
      </c>
      <c r="AE50" s="70">
        <f t="shared" si="18"/>
        <v>-2.0462989333274069E-3</v>
      </c>
      <c r="AF50" s="19">
        <f t="shared" si="20"/>
        <v>8678.3844049899526</v>
      </c>
      <c r="AG50" s="19">
        <f t="shared" si="21"/>
        <v>-1266.2720219186176</v>
      </c>
      <c r="AH50" s="19">
        <f t="shared" si="21"/>
        <v>15564.683755020371</v>
      </c>
      <c r="AI50" s="72">
        <f t="shared" si="22"/>
        <v>0.5</v>
      </c>
      <c r="AJ50" s="6">
        <f t="shared" si="23"/>
        <v>-0.77741935483871005</v>
      </c>
    </row>
    <row r="51" spans="1:36" x14ac:dyDescent="0.25">
      <c r="A51" s="4">
        <v>43405</v>
      </c>
      <c r="B51" s="60">
        <f t="shared" si="2"/>
        <v>11</v>
      </c>
      <c r="C51">
        <v>1933086.655092</v>
      </c>
      <c r="D51">
        <v>32.299999999999997</v>
      </c>
      <c r="E51" s="6">
        <f t="shared" si="3"/>
        <v>3.475067230228611</v>
      </c>
      <c r="F51">
        <v>0</v>
      </c>
      <c r="G51" s="7">
        <v>904114</v>
      </c>
      <c r="H51" s="9">
        <v>0.53</v>
      </c>
      <c r="I51" s="9" t="s">
        <v>11</v>
      </c>
      <c r="J51" s="9" t="s">
        <v>11</v>
      </c>
      <c r="K51" s="2"/>
      <c r="L51" s="7">
        <v>944779</v>
      </c>
      <c r="M51" s="7">
        <v>743821</v>
      </c>
      <c r="N51" s="21">
        <f t="shared" si="6"/>
        <v>0.59999999999999787</v>
      </c>
      <c r="O51" s="21">
        <f t="shared" si="9"/>
        <v>0</v>
      </c>
      <c r="P51" s="93">
        <f t="shared" si="10"/>
        <v>7783.3616279999842</v>
      </c>
      <c r="Q51" s="8">
        <f t="shared" si="7"/>
        <v>0</v>
      </c>
      <c r="R51" s="20">
        <f t="shared" si="25"/>
        <v>4.4936141166192073E-3</v>
      </c>
      <c r="S51" s="20">
        <f t="shared" si="25"/>
        <v>0</v>
      </c>
      <c r="T51" s="5">
        <f t="shared" si="8"/>
        <v>195.39946052759251</v>
      </c>
      <c r="U51" s="1">
        <v>1.0056617740387235</v>
      </c>
      <c r="V51" s="1">
        <f>VLOOKUP($B51,Sheet6!$E$4:$H$15,3,FALSE)</f>
        <v>0.94464633696739853</v>
      </c>
      <c r="W51" s="1">
        <f>VLOOKUP($B51,Sheet6!$E$4:$H$15,4,FALSE)</f>
        <v>0.49928337763309399</v>
      </c>
      <c r="X51" s="5">
        <f t="shared" si="12"/>
        <v>3886.1030829676492</v>
      </c>
      <c r="Y51" s="5">
        <f t="shared" si="19"/>
        <v>7827.4292627993909</v>
      </c>
      <c r="Z51" s="5">
        <f t="shared" si="13"/>
        <v>7352.5240511827924</v>
      </c>
      <c r="AA51" s="58">
        <f t="shared" si="14"/>
        <v>0</v>
      </c>
      <c r="AB51" s="58">
        <f t="shared" si="15"/>
        <v>15179.953313982183</v>
      </c>
      <c r="AC51" s="70">
        <f t="shared" si="16"/>
        <v>4.5190559443647228E-3</v>
      </c>
      <c r="AD51" s="70">
        <f t="shared" si="17"/>
        <v>0</v>
      </c>
      <c r="AE51" s="70">
        <f t="shared" si="18"/>
        <v>4.5190559443647228E-3</v>
      </c>
      <c r="AF51" s="19">
        <f t="shared" si="20"/>
        <v>-3430.489051967952</v>
      </c>
      <c r="AG51" s="19">
        <f t="shared" si="21"/>
        <v>15169.025090890149</v>
      </c>
      <c r="AH51" s="19">
        <f t="shared" si="21"/>
        <v>8358.9548083785648</v>
      </c>
      <c r="AI51" s="72">
        <f t="shared" si="22"/>
        <v>-1.1000000000000014</v>
      </c>
      <c r="AJ51" s="6">
        <f t="shared" si="23"/>
        <v>-2.32258064516129</v>
      </c>
    </row>
    <row r="52" spans="1:36" x14ac:dyDescent="0.25">
      <c r="A52" s="4">
        <v>43435</v>
      </c>
      <c r="B52" s="60">
        <f t="shared" si="2"/>
        <v>12</v>
      </c>
      <c r="C52">
        <v>1768973.30926</v>
      </c>
      <c r="D52">
        <v>29.3</v>
      </c>
      <c r="E52" s="6">
        <f t="shared" si="3"/>
        <v>3.3775875160230218</v>
      </c>
      <c r="F52">
        <v>1.54838709677419</v>
      </c>
      <c r="G52" s="7">
        <v>403217</v>
      </c>
      <c r="H52" s="9">
        <v>0.23</v>
      </c>
      <c r="I52" s="9" t="s">
        <v>11</v>
      </c>
      <c r="J52" s="9">
        <v>1</v>
      </c>
      <c r="K52" s="2"/>
      <c r="L52" s="7">
        <v>372930</v>
      </c>
      <c r="M52" s="7">
        <v>320601</v>
      </c>
      <c r="N52" s="21">
        <f t="shared" si="6"/>
        <v>-1</v>
      </c>
      <c r="O52" s="21">
        <f t="shared" si="9"/>
        <v>1.54838709677419</v>
      </c>
      <c r="P52" s="93">
        <f t="shared" si="10"/>
        <v>-12972.269380000012</v>
      </c>
      <c r="Q52" s="8">
        <f t="shared" si="7"/>
        <v>-9841.5246549677195</v>
      </c>
      <c r="R52" s="20">
        <f t="shared" si="25"/>
        <v>-7.7524695612248146E-3</v>
      </c>
      <c r="S52" s="20">
        <f t="shared" si="25"/>
        <v>-5.8814782586391768E-3</v>
      </c>
      <c r="T52" s="5">
        <f t="shared" si="8"/>
        <v>-314.6129283464702</v>
      </c>
      <c r="U52" s="1">
        <v>0.65390599150894413</v>
      </c>
      <c r="V52" s="1">
        <f>VLOOKUP($B52,Sheet6!$E$4:$H$15,3,FALSE)</f>
        <v>0.7481039658713855</v>
      </c>
      <c r="W52" s="1">
        <f>VLOOKUP($B52,Sheet6!$E$4:$H$15,4,FALSE)</f>
        <v>0.16876818322222856</v>
      </c>
      <c r="X52" s="5">
        <f t="shared" si="12"/>
        <v>-2189.3063355319473</v>
      </c>
      <c r="Y52" s="5">
        <f t="shared" si="19"/>
        <v>-8482.644671050024</v>
      </c>
      <c r="Z52" s="5">
        <f t="shared" si="13"/>
        <v>-8482.644671050024</v>
      </c>
      <c r="AA52" s="58">
        <f t="shared" si="14"/>
        <v>-6435.4319374663855</v>
      </c>
      <c r="AB52" s="58">
        <f t="shared" si="15"/>
        <v>-23400.721279566435</v>
      </c>
      <c r="AC52" s="70">
        <f t="shared" si="16"/>
        <v>-5.0693862950756214E-3</v>
      </c>
      <c r="AD52" s="70">
        <f t="shared" si="17"/>
        <v>-3.845933872253749E-3</v>
      </c>
      <c r="AE52" s="70">
        <f t="shared" si="18"/>
        <v>-8.91532016732937E-3</v>
      </c>
      <c r="AF52" s="19">
        <f t="shared" si="20"/>
        <v>-16310.073933849415</v>
      </c>
      <c r="AG52" s="19">
        <f t="shared" si="21"/>
        <v>-6435.4319374663855</v>
      </c>
      <c r="AH52" s="19">
        <f t="shared" si="21"/>
        <v>-38580.674593548618</v>
      </c>
      <c r="AI52" s="72">
        <f t="shared" si="22"/>
        <v>-2.9999999999999964</v>
      </c>
      <c r="AJ52" s="6">
        <f t="shared" si="23"/>
        <v>1.54838709677419</v>
      </c>
    </row>
    <row r="53" spans="1:36" ht="15" customHeight="1" x14ac:dyDescent="0.25">
      <c r="A53" s="4">
        <v>43466</v>
      </c>
      <c r="B53" s="60">
        <f t="shared" si="2"/>
        <v>1</v>
      </c>
      <c r="C53">
        <v>1775699.4046990001</v>
      </c>
      <c r="D53">
        <v>29.9</v>
      </c>
      <c r="E53" s="6">
        <f t="shared" si="3"/>
        <v>3.3978584803966405</v>
      </c>
      <c r="F53">
        <v>0.38709677419354799</v>
      </c>
      <c r="G53" s="7">
        <v>259256</v>
      </c>
      <c r="H53" s="9">
        <v>0.14000000000000001</v>
      </c>
      <c r="I53" s="9">
        <v>1</v>
      </c>
      <c r="J53" s="9" t="s">
        <v>11</v>
      </c>
      <c r="K53" s="2"/>
      <c r="L53" s="7">
        <v>261665</v>
      </c>
      <c r="M53" s="7">
        <v>225519</v>
      </c>
      <c r="N53" s="21">
        <f t="shared" si="6"/>
        <v>-1.2000000000000028</v>
      </c>
      <c r="O53" s="21">
        <f t="shared" si="9"/>
        <v>0.38709677419354799</v>
      </c>
      <c r="P53" s="93">
        <f t="shared" si="10"/>
        <v>-15566.723256000027</v>
      </c>
      <c r="Q53" s="8">
        <f t="shared" si="7"/>
        <v>-2460.3811637419331</v>
      </c>
      <c r="R53" s="20">
        <f>P53/$C41</f>
        <v>-1.0489396316054849E-2</v>
      </c>
      <c r="S53" s="20">
        <f t="shared" si="25"/>
        <v>-1.6578898905457184E-3</v>
      </c>
      <c r="T53" s="5">
        <f t="shared" si="8"/>
        <v>-334.83329173582712</v>
      </c>
      <c r="U53" s="1">
        <v>0.84772347166548701</v>
      </c>
      <c r="V53" s="1">
        <f>VLOOKUP($B53,Sheet6!$E$4:$H$15,3,FALSE)</f>
        <v>0.68238268288829185</v>
      </c>
      <c r="W53" s="1">
        <f>VLOOKUP($B53,Sheet6!$E$4:$H$15,4,FALSE)</f>
        <v>9.7920193453824286E-2</v>
      </c>
      <c r="X53" s="5">
        <f t="shared" si="12"/>
        <v>-1524.296552669668</v>
      </c>
      <c r="Y53" s="5">
        <f t="shared" si="19"/>
        <v>-13196.276681032215</v>
      </c>
      <c r="Z53" s="5">
        <f t="shared" si="13"/>
        <v>-10622.462379208864</v>
      </c>
      <c r="AA53" s="58">
        <f t="shared" si="14"/>
        <v>-2085.7228617476826</v>
      </c>
      <c r="AB53" s="58">
        <f t="shared" si="15"/>
        <v>-25904.461921988765</v>
      </c>
      <c r="AC53" s="70">
        <f t="shared" si="16"/>
        <v>-8.8921074607211849E-3</v>
      </c>
      <c r="AD53" s="70">
        <f t="shared" si="17"/>
        <v>-1.4054321736525306E-3</v>
      </c>
      <c r="AE53" s="70">
        <f t="shared" si="18"/>
        <v>-1.0297539634373715E-2</v>
      </c>
      <c r="AF53" s="19">
        <f t="shared" si="20"/>
        <v>-4713.6320099821914</v>
      </c>
      <c r="AG53" s="19">
        <f t="shared" si="21"/>
        <v>4349.7090757187034</v>
      </c>
      <c r="AH53" s="19">
        <f t="shared" si="21"/>
        <v>-2503.74064242233</v>
      </c>
      <c r="AI53" s="72">
        <f t="shared" si="22"/>
        <v>0.59999999999999787</v>
      </c>
      <c r="AJ53" s="6">
        <f t="shared" si="23"/>
        <v>-1.1612903225806419</v>
      </c>
    </row>
    <row r="54" spans="1:36" ht="15" customHeight="1" x14ac:dyDescent="0.25">
      <c r="A54" s="4">
        <v>43497</v>
      </c>
      <c r="B54" s="60">
        <f t="shared" si="2"/>
        <v>2</v>
      </c>
      <c r="C54">
        <v>1764376.2129919999</v>
      </c>
      <c r="D54">
        <v>33.6</v>
      </c>
      <c r="E54" s="6">
        <f t="shared" si="3"/>
        <v>3.5145260669691587</v>
      </c>
      <c r="F54">
        <v>7.1428571428571397E-2</v>
      </c>
      <c r="G54" s="7">
        <v>313058</v>
      </c>
      <c r="H54" s="9">
        <v>0.2</v>
      </c>
      <c r="I54" s="9" t="s">
        <v>11</v>
      </c>
      <c r="J54" s="9" t="s">
        <v>11</v>
      </c>
      <c r="K54" s="2"/>
      <c r="L54" s="7">
        <v>396514</v>
      </c>
      <c r="M54" s="7">
        <v>268747</v>
      </c>
      <c r="N54" s="21">
        <f t="shared" si="6"/>
        <v>0.70000000000000284</v>
      </c>
      <c r="O54" s="21">
        <f t="shared" si="9"/>
        <v>7.1428571428571397E-2</v>
      </c>
      <c r="P54" s="93">
        <f t="shared" si="10"/>
        <v>9080.5885659999913</v>
      </c>
      <c r="Q54" s="8">
        <f t="shared" si="7"/>
        <v>-453.99890521428551</v>
      </c>
      <c r="R54" s="20">
        <f t="shared" ref="R54:S69" si="26">P54/$C42</f>
        <v>6.4188826399022448E-3</v>
      </c>
      <c r="S54" s="20">
        <f t="shared" si="25"/>
        <v>-3.2092255584907474E-4</v>
      </c>
      <c r="T54" s="5">
        <f t="shared" si="8"/>
        <v>186.18868280155567</v>
      </c>
      <c r="U54" s="1">
        <v>0.82983774161527712</v>
      </c>
      <c r="V54" s="1">
        <f>VLOOKUP($B54,Sheet6!$E$4:$H$15,3,FALSE)</f>
        <v>0.85888239321641102</v>
      </c>
      <c r="W54" s="1">
        <f>VLOOKUP($B54,Sheet6!$E$4:$H$15,4,FALSE)</f>
        <v>0.16787673792834962</v>
      </c>
      <c r="X54" s="5">
        <f t="shared" si="12"/>
        <v>1524.4195869295486</v>
      </c>
      <c r="Y54" s="5">
        <f t="shared" si="19"/>
        <v>7535.4151081469408</v>
      </c>
      <c r="Z54" s="5">
        <f t="shared" si="13"/>
        <v>7535.4151081469408</v>
      </c>
      <c r="AA54" s="58">
        <f t="shared" si="14"/>
        <v>-376.74542619883096</v>
      </c>
      <c r="AB54" s="58">
        <f t="shared" si="15"/>
        <v>14694.08479009505</v>
      </c>
      <c r="AC54" s="70">
        <f t="shared" si="16"/>
        <v>5.3266310735899866E-3</v>
      </c>
      <c r="AD54" s="70">
        <f t="shared" si="17"/>
        <v>-2.6631364897919884E-4</v>
      </c>
      <c r="AE54" s="70">
        <f t="shared" si="18"/>
        <v>5.0603174246107874E-3</v>
      </c>
      <c r="AF54" s="19">
        <f t="shared" si="20"/>
        <v>20731.691789179156</v>
      </c>
      <c r="AG54" s="19">
        <f t="shared" si="21"/>
        <v>1708.9774355488516</v>
      </c>
      <c r="AH54" s="19">
        <f t="shared" si="21"/>
        <v>40598.546712083815</v>
      </c>
      <c r="AI54" s="72">
        <f t="shared" si="22"/>
        <v>3.7000000000000028</v>
      </c>
      <c r="AJ54" s="6">
        <f t="shared" si="23"/>
        <v>-0.31566820276497659</v>
      </c>
    </row>
    <row r="55" spans="1:36" ht="15" customHeight="1" x14ac:dyDescent="0.25">
      <c r="A55" s="4">
        <v>43525</v>
      </c>
      <c r="B55" s="60">
        <f t="shared" si="2"/>
        <v>3</v>
      </c>
      <c r="C55">
        <v>2194933.790631</v>
      </c>
      <c r="D55">
        <v>37.799999999999997</v>
      </c>
      <c r="E55" s="6">
        <f t="shared" si="3"/>
        <v>3.6323091026255421</v>
      </c>
      <c r="F55">
        <v>0</v>
      </c>
      <c r="G55" s="7">
        <v>1017940</v>
      </c>
      <c r="H55" s="9">
        <v>0.72</v>
      </c>
      <c r="I55" s="9" t="s">
        <v>11</v>
      </c>
      <c r="J55" s="9" t="s">
        <v>11</v>
      </c>
      <c r="K55" s="2"/>
      <c r="L55" s="7">
        <v>1094587</v>
      </c>
      <c r="M55" s="7">
        <v>853125</v>
      </c>
      <c r="N55" s="21">
        <f t="shared" si="6"/>
        <v>0.5</v>
      </c>
      <c r="O55" s="21">
        <f t="shared" si="9"/>
        <v>-1.6451612903225801E-2</v>
      </c>
      <c r="P55" s="93">
        <f t="shared" si="10"/>
        <v>6486.1346899999771</v>
      </c>
      <c r="Q55" s="8">
        <f t="shared" si="7"/>
        <v>104.56619945903222</v>
      </c>
      <c r="R55" s="20">
        <f t="shared" si="26"/>
        <v>3.5782384913460425E-3</v>
      </c>
      <c r="S55" s="20">
        <f t="shared" si="25"/>
        <v>5.7686560282959238E-5</v>
      </c>
      <c r="T55" s="5">
        <f t="shared" si="8"/>
        <v>170.40697234635016</v>
      </c>
      <c r="U55" s="1">
        <v>1.0394471878050189</v>
      </c>
      <c r="V55" s="1">
        <f>VLOOKUP($B55,Sheet6!$E$4:$H$15,3,FALSE)</f>
        <v>1.0186022015062937</v>
      </c>
      <c r="W55" s="1">
        <f>VLOOKUP($B55,Sheet6!$E$4:$H$15,4,FALSE)</f>
        <v>0.73573420752714014</v>
      </c>
      <c r="X55" s="5">
        <f t="shared" si="12"/>
        <v>4772.0711660614261</v>
      </c>
      <c r="Y55" s="5">
        <f t="shared" si="19"/>
        <v>6741.9944632450542</v>
      </c>
      <c r="Z55" s="5">
        <f t="shared" si="13"/>
        <v>6606.7910745003182</v>
      </c>
      <c r="AA55" s="58">
        <f t="shared" si="14"/>
        <v>108.69104196714973</v>
      </c>
      <c r="AB55" s="58">
        <f t="shared" si="15"/>
        <v>13457.476579712522</v>
      </c>
      <c r="AC55" s="70">
        <f t="shared" si="16"/>
        <v>3.7193899371253175E-3</v>
      </c>
      <c r="AD55" s="70">
        <f t="shared" si="17"/>
        <v>5.9962132860266679E-5</v>
      </c>
      <c r="AE55" s="70">
        <f t="shared" si="18"/>
        <v>3.7793520699855843E-3</v>
      </c>
      <c r="AF55" s="19">
        <f t="shared" si="20"/>
        <v>-793.42064490188659</v>
      </c>
      <c r="AG55" s="19">
        <f t="shared" si="21"/>
        <v>485.43646816598067</v>
      </c>
      <c r="AH55" s="19">
        <f t="shared" si="21"/>
        <v>-1236.6082103825283</v>
      </c>
      <c r="AI55" s="72">
        <f t="shared" si="22"/>
        <v>4.1999999999999957</v>
      </c>
      <c r="AJ55" s="6">
        <f t="shared" si="23"/>
        <v>-7.1428571428571397E-2</v>
      </c>
    </row>
    <row r="56" spans="1:36" ht="15" customHeight="1" x14ac:dyDescent="0.25">
      <c r="A56" s="4">
        <v>43556</v>
      </c>
      <c r="B56" s="60">
        <f t="shared" si="2"/>
        <v>4</v>
      </c>
      <c r="C56">
        <v>2400825.806382</v>
      </c>
      <c r="D56">
        <v>40.200000000000003</v>
      </c>
      <c r="E56" s="6">
        <f t="shared" si="3"/>
        <v>3.6938669956249757</v>
      </c>
      <c r="F56">
        <v>1.5333333333333301</v>
      </c>
      <c r="G56" s="7">
        <v>2062403</v>
      </c>
      <c r="H56" s="9">
        <v>1.31</v>
      </c>
      <c r="I56" s="9" t="s">
        <v>11</v>
      </c>
      <c r="J56" s="9" t="s">
        <v>11</v>
      </c>
      <c r="K56" s="2"/>
      <c r="L56" s="7">
        <v>1786297</v>
      </c>
      <c r="M56" s="7">
        <v>1726023</v>
      </c>
      <c r="N56" s="21">
        <f t="shared" si="6"/>
        <v>1.2000000000000028</v>
      </c>
      <c r="O56" s="21">
        <f t="shared" si="9"/>
        <v>1.5163333333333302</v>
      </c>
      <c r="P56" s="93">
        <f t="shared" si="10"/>
        <v>15566.723256000085</v>
      </c>
      <c r="Q56" s="8">
        <f t="shared" si="7"/>
        <v>-9637.791425825646</v>
      </c>
      <c r="R56" s="20">
        <f t="shared" si="26"/>
        <v>8.2754387395339805E-3</v>
      </c>
      <c r="S56" s="20">
        <f t="shared" si="25"/>
        <v>-5.1235543419893602E-3</v>
      </c>
      <c r="T56" s="5">
        <f t="shared" si="8"/>
        <v>424.41243387466619</v>
      </c>
      <c r="U56" s="1">
        <v>1.0998806400477135</v>
      </c>
      <c r="V56" s="1">
        <f>VLOOKUP($B56,Sheet6!$E$4:$H$15,3,FALSE)</f>
        <v>1.152219939958919</v>
      </c>
      <c r="W56" s="1">
        <f>VLOOKUP($B56,Sheet6!$E$4:$H$15,4,FALSE)</f>
        <v>1.5132048869518739</v>
      </c>
      <c r="X56" s="5">
        <f t="shared" si="12"/>
        <v>23555.641704806716</v>
      </c>
      <c r="Y56" s="5">
        <f t="shared" si="19"/>
        <v>17121.537538255001</v>
      </c>
      <c r="Z56" s="5">
        <f t="shared" si="13"/>
        <v>17121.537538255001</v>
      </c>
      <c r="AA56" s="58">
        <f t="shared" si="14"/>
        <v>-10600.420202083476</v>
      </c>
      <c r="AB56" s="58">
        <f t="shared" si="15"/>
        <v>23642.654874426524</v>
      </c>
      <c r="AC56" s="70">
        <f t="shared" si="16"/>
        <v>9.101994857514277E-3</v>
      </c>
      <c r="AD56" s="70">
        <f t="shared" si="17"/>
        <v>-5.6352982289864986E-3</v>
      </c>
      <c r="AE56" s="70">
        <f t="shared" si="18"/>
        <v>3.4666966285277784E-3</v>
      </c>
      <c r="AF56" s="19">
        <f t="shared" si="20"/>
        <v>10379.543075009948</v>
      </c>
      <c r="AG56" s="19">
        <f t="shared" si="21"/>
        <v>-10709.111244050626</v>
      </c>
      <c r="AH56" s="19">
        <f t="shared" si="21"/>
        <v>10185.178294714002</v>
      </c>
      <c r="AI56" s="72">
        <f t="shared" si="22"/>
        <v>2.4000000000000057</v>
      </c>
      <c r="AJ56" s="6">
        <f t="shared" si="23"/>
        <v>1.5333333333333301</v>
      </c>
    </row>
    <row r="57" spans="1:36" ht="15" customHeight="1" x14ac:dyDescent="0.25">
      <c r="A57" s="4">
        <v>43586</v>
      </c>
      <c r="B57" s="60">
        <f t="shared" si="2"/>
        <v>5</v>
      </c>
      <c r="C57">
        <v>2546498.3970949999</v>
      </c>
      <c r="D57">
        <v>42.2</v>
      </c>
      <c r="E57" s="6">
        <f t="shared" si="3"/>
        <v>3.7424202210419661</v>
      </c>
      <c r="F57">
        <v>0.87096774193548399</v>
      </c>
      <c r="G57" s="7">
        <v>3063603</v>
      </c>
      <c r="H57" s="9">
        <v>1.86</v>
      </c>
      <c r="I57" s="9" t="s">
        <v>11</v>
      </c>
      <c r="J57" s="9" t="s">
        <v>11</v>
      </c>
      <c r="K57" s="2"/>
      <c r="L57" s="7">
        <v>2321021</v>
      </c>
      <c r="M57" s="7">
        <v>2482658</v>
      </c>
      <c r="N57" s="21">
        <f t="shared" si="6"/>
        <v>1.8000000000000043</v>
      </c>
      <c r="O57" s="21">
        <f t="shared" si="9"/>
        <v>0.86290322580645173</v>
      </c>
      <c r="P57" s="93">
        <f t="shared" si="10"/>
        <v>23350.084884000127</v>
      </c>
      <c r="Q57" s="8">
        <f t="shared" si="7"/>
        <v>-5484.5996775080648</v>
      </c>
      <c r="R57" s="20">
        <f t="shared" si="26"/>
        <v>1.0836475163676048E-2</v>
      </c>
      <c r="S57" s="20">
        <f t="shared" si="25"/>
        <v>-2.5453324252686896E-3</v>
      </c>
      <c r="T57" s="5">
        <f t="shared" si="8"/>
        <v>729.24524335627871</v>
      </c>
      <c r="U57" s="1">
        <v>1.2166100822573003</v>
      </c>
      <c r="V57" s="1">
        <f>VLOOKUP($B57,Sheet6!$E$4:$H$15,3,FALSE)</f>
        <v>1.1851582661821245</v>
      </c>
      <c r="W57" s="1">
        <f>VLOOKUP($B57,Sheet6!$E$4:$H$15,4,FALSE)</f>
        <v>2.2029768560188674</v>
      </c>
      <c r="X57" s="5">
        <f t="shared" si="12"/>
        <v>51439.696585528283</v>
      </c>
      <c r="Y57" s="5">
        <f t="shared" si="19"/>
        <v>28407.948691438338</v>
      </c>
      <c r="Z57" s="5">
        <f t="shared" si="13"/>
        <v>27673.546116327023</v>
      </c>
      <c r="AA57" s="58">
        <f t="shared" si="14"/>
        <v>-6672.6192648014494</v>
      </c>
      <c r="AB57" s="58">
        <f t="shared" si="15"/>
        <v>49408.875542963913</v>
      </c>
      <c r="AC57" s="70">
        <f t="shared" si="16"/>
        <v>1.3183764940259109E-2</v>
      </c>
      <c r="AD57" s="70">
        <f t="shared" si="17"/>
        <v>-3.0966770912783138E-3</v>
      </c>
      <c r="AE57" s="70">
        <f t="shared" si="18"/>
        <v>1.0087087848980795E-2</v>
      </c>
      <c r="AF57" s="19">
        <f t="shared" si="20"/>
        <v>11286.411153183337</v>
      </c>
      <c r="AG57" s="19">
        <f t="shared" si="21"/>
        <v>3927.800937282027</v>
      </c>
      <c r="AH57" s="19">
        <f t="shared" si="21"/>
        <v>25766.220668537389</v>
      </c>
      <c r="AI57" s="72">
        <f t="shared" si="22"/>
        <v>2</v>
      </c>
      <c r="AJ57" s="6">
        <f t="shared" si="23"/>
        <v>-0.66236559139784612</v>
      </c>
    </row>
    <row r="58" spans="1:36" ht="15" customHeight="1" x14ac:dyDescent="0.25">
      <c r="A58" s="4">
        <v>43617</v>
      </c>
      <c r="B58" s="60">
        <f t="shared" si="2"/>
        <v>6</v>
      </c>
      <c r="C58">
        <v>2726663.0541710001</v>
      </c>
      <c r="D58">
        <v>37.9</v>
      </c>
      <c r="E58" s="6">
        <f t="shared" si="3"/>
        <v>3.6349511120883808</v>
      </c>
      <c r="F58">
        <v>2.8</v>
      </c>
      <c r="G58" s="7">
        <v>3479146</v>
      </c>
      <c r="H58" s="9">
        <v>1.93</v>
      </c>
      <c r="I58" s="9" t="s">
        <v>11</v>
      </c>
      <c r="J58" s="9" t="s">
        <v>11</v>
      </c>
      <c r="K58" s="2"/>
      <c r="L58" s="7">
        <v>2300155</v>
      </c>
      <c r="M58" s="7">
        <v>2712295</v>
      </c>
      <c r="N58" s="21">
        <f t="shared" si="6"/>
        <v>1.7999999999999972</v>
      </c>
      <c r="O58" s="21">
        <f t="shared" si="9"/>
        <v>-6.7333333333333298</v>
      </c>
      <c r="P58" s="93">
        <f t="shared" si="10"/>
        <v>23350.084883999953</v>
      </c>
      <c r="Q58" s="8">
        <f t="shared" si="7"/>
        <v>42796.96346486664</v>
      </c>
      <c r="R58" s="20">
        <f t="shared" si="26"/>
        <v>1.0852179468229799E-2</v>
      </c>
      <c r="S58" s="20">
        <f t="shared" si="25"/>
        <v>1.989030577504463E-2</v>
      </c>
      <c r="T58" s="5">
        <f t="shared" si="8"/>
        <v>728.18994479347327</v>
      </c>
      <c r="U58" s="1">
        <v>1.1734917164219172</v>
      </c>
      <c r="V58" s="1">
        <f>VLOOKUP($B58,Sheet6!$E$4:$H$15,3,FALSE)</f>
        <v>1.1770790540896401</v>
      </c>
      <c r="W58" s="1">
        <f>VLOOKUP($B58,Sheet6!$E$4:$H$15,4,FALSE)</f>
        <v>2.2674598252005316</v>
      </c>
      <c r="X58" s="5">
        <f t="shared" si="12"/>
        <v>52945.379389492104</v>
      </c>
      <c r="Y58" s="5">
        <f t="shared" si="19"/>
        <v>27401.131189122567</v>
      </c>
      <c r="Z58" s="5">
        <f t="shared" si="13"/>
        <v>27401.131189122567</v>
      </c>
      <c r="AA58" s="58">
        <f t="shared" si="14"/>
        <v>50221.882114032436</v>
      </c>
      <c r="AB58" s="58">
        <f t="shared" si="15"/>
        <v>105024.14449227757</v>
      </c>
      <c r="AC58" s="70">
        <f t="shared" si="16"/>
        <v>1.2734942711091676E-2</v>
      </c>
      <c r="AD58" s="70">
        <f t="shared" si="17"/>
        <v>2.3341109064113897E-2</v>
      </c>
      <c r="AE58" s="70">
        <f t="shared" si="18"/>
        <v>3.6076051775205571E-2</v>
      </c>
      <c r="AF58" s="19">
        <f t="shared" si="20"/>
        <v>-1006.817502315771</v>
      </c>
      <c r="AG58" s="19">
        <f t="shared" si="21"/>
        <v>56894.501378833884</v>
      </c>
      <c r="AH58" s="19">
        <f t="shared" si="21"/>
        <v>55615.268949313657</v>
      </c>
      <c r="AI58" s="72">
        <f t="shared" si="22"/>
        <v>-4.3000000000000043</v>
      </c>
      <c r="AJ58" s="6">
        <f t="shared" si="23"/>
        <v>1.9290322580645158</v>
      </c>
    </row>
    <row r="59" spans="1:36" ht="15" customHeight="1" x14ac:dyDescent="0.25">
      <c r="A59" s="4">
        <v>43647</v>
      </c>
      <c r="B59" s="60">
        <f t="shared" si="2"/>
        <v>7</v>
      </c>
      <c r="C59">
        <v>2434339.888086</v>
      </c>
      <c r="D59">
        <v>33.1</v>
      </c>
      <c r="E59" s="6">
        <f t="shared" si="3"/>
        <v>3.4995332823830174</v>
      </c>
      <c r="F59">
        <v>1.80645161290323</v>
      </c>
      <c r="G59" s="7">
        <v>3558088</v>
      </c>
      <c r="H59" s="9">
        <v>1.67</v>
      </c>
      <c r="I59" s="9" t="s">
        <v>11</v>
      </c>
      <c r="J59" s="9" t="s">
        <v>11</v>
      </c>
      <c r="K59" s="2"/>
      <c r="L59" s="7">
        <v>1842656</v>
      </c>
      <c r="M59" s="7">
        <v>2793366</v>
      </c>
      <c r="N59" s="21">
        <f t="shared" si="6"/>
        <v>1.4000000000000021</v>
      </c>
      <c r="O59" s="21">
        <f t="shared" si="9"/>
        <v>0.61290322580645995</v>
      </c>
      <c r="P59" s="93">
        <f t="shared" si="10"/>
        <v>18161.177132000041</v>
      </c>
      <c r="Q59" s="8">
        <f t="shared" si="7"/>
        <v>-3895.6035092581169</v>
      </c>
      <c r="R59" s="20">
        <f t="shared" si="26"/>
        <v>9.3190025660001129E-3</v>
      </c>
      <c r="S59" s="20">
        <f t="shared" si="25"/>
        <v>-1.9989419647765678E-3</v>
      </c>
      <c r="T59" s="5">
        <f t="shared" si="8"/>
        <v>512.98335645555733</v>
      </c>
      <c r="U59" s="1">
        <v>1.0448957012311331</v>
      </c>
      <c r="V59" s="1">
        <f>VLOOKUP($B59,Sheet6!$E$4:$H$15,3,FALSE)</f>
        <v>1.0515405277294989</v>
      </c>
      <c r="W59" s="1">
        <f>VLOOKUP($B59,Sheet6!$E$4:$H$15,4,FALSE)</f>
        <v>1.7540043667698575</v>
      </c>
      <c r="X59" s="5">
        <f t="shared" si="12"/>
        <v>31854.783995208949</v>
      </c>
      <c r="Y59" s="5">
        <f t="shared" si="19"/>
        <v>18976.535914524</v>
      </c>
      <c r="Z59" s="5">
        <f t="shared" si="13"/>
        <v>18976.535914524</v>
      </c>
      <c r="AA59" s="58">
        <f t="shared" si="14"/>
        <v>-4070.4993605247228</v>
      </c>
      <c r="AB59" s="58">
        <f t="shared" si="15"/>
        <v>33882.572468523278</v>
      </c>
      <c r="AC59" s="70">
        <f t="shared" si="16"/>
        <v>9.737385720975416E-3</v>
      </c>
      <c r="AD59" s="70">
        <f t="shared" si="17"/>
        <v>-2.0886858660055505E-3</v>
      </c>
      <c r="AE59" s="70">
        <f t="shared" si="18"/>
        <v>7.6486998549698659E-3</v>
      </c>
      <c r="AF59" s="19">
        <f t="shared" si="20"/>
        <v>-8424.5952745985669</v>
      </c>
      <c r="AG59" s="19">
        <f t="shared" si="21"/>
        <v>-54292.381474557158</v>
      </c>
      <c r="AH59" s="19">
        <f t="shared" si="21"/>
        <v>-71141.572023754299</v>
      </c>
      <c r="AI59" s="72">
        <f t="shared" si="22"/>
        <v>-4.7999999999999972</v>
      </c>
      <c r="AJ59" s="6">
        <f t="shared" si="23"/>
        <v>-0.99354838709676985</v>
      </c>
    </row>
    <row r="60" spans="1:36" ht="15" customHeight="1" x14ac:dyDescent="0.25">
      <c r="A60" s="4">
        <v>43678</v>
      </c>
      <c r="B60" s="60">
        <f t="shared" si="2"/>
        <v>8</v>
      </c>
      <c r="C60">
        <v>2397893.9168079998</v>
      </c>
      <c r="D60">
        <v>31.7</v>
      </c>
      <c r="E60" s="6">
        <f t="shared" si="3"/>
        <v>3.4563166808832348</v>
      </c>
      <c r="F60">
        <v>3.12903225806452</v>
      </c>
      <c r="G60" s="7">
        <v>3015626</v>
      </c>
      <c r="H60" s="9">
        <v>1.27</v>
      </c>
      <c r="I60" s="9" t="s">
        <v>11</v>
      </c>
      <c r="J60" s="9" t="s">
        <v>11</v>
      </c>
      <c r="K60" s="2"/>
      <c r="L60" s="7">
        <v>1740112</v>
      </c>
      <c r="M60" s="7">
        <v>2477891</v>
      </c>
      <c r="N60" s="21">
        <f t="shared" si="6"/>
        <v>0.5</v>
      </c>
      <c r="O60" s="21">
        <f t="shared" si="9"/>
        <v>-1.19354838709677</v>
      </c>
      <c r="P60" s="93">
        <f t="shared" si="10"/>
        <v>6486.1346899999771</v>
      </c>
      <c r="Q60" s="8">
        <f t="shared" si="7"/>
        <v>7586.175254870941</v>
      </c>
      <c r="R60" s="20">
        <f t="shared" si="26"/>
        <v>3.3913668961253127E-3</v>
      </c>
      <c r="S60" s="20">
        <f t="shared" si="25"/>
        <v>3.9665386022957232E-3</v>
      </c>
      <c r="T60" s="5">
        <f t="shared" si="8"/>
        <v>179.79676228487901</v>
      </c>
      <c r="U60" s="1">
        <v>1.0094902365485219</v>
      </c>
      <c r="V60" s="1">
        <f>VLOOKUP($B60,Sheet6!$E$4:$H$15,3,FALSE)</f>
        <v>1.049676094169695</v>
      </c>
      <c r="W60" s="1">
        <f>VLOOKUP($B60,Sheet6!$E$4:$H$15,4,FALSE)</f>
        <v>1.3311776044939942</v>
      </c>
      <c r="X60" s="5">
        <f t="shared" si="12"/>
        <v>8634.1972390595656</v>
      </c>
      <c r="Y60" s="5">
        <f t="shared" si="19"/>
        <v>6547.6896424936504</v>
      </c>
      <c r="Z60" s="5">
        <f t="shared" si="13"/>
        <v>6547.6896424936504</v>
      </c>
      <c r="AA60" s="58">
        <f t="shared" si="14"/>
        <v>7658.1698525382099</v>
      </c>
      <c r="AB60" s="58">
        <f t="shared" si="15"/>
        <v>20753.549137525511</v>
      </c>
      <c r="AC60" s="70">
        <f t="shared" si="16"/>
        <v>3.4235517701923682E-3</v>
      </c>
      <c r="AD60" s="70">
        <f t="shared" si="17"/>
        <v>4.0041819919103532E-3</v>
      </c>
      <c r="AE60" s="70">
        <f t="shared" si="18"/>
        <v>7.4277337621027218E-3</v>
      </c>
      <c r="AF60" s="19">
        <f t="shared" si="20"/>
        <v>-12428.846272030351</v>
      </c>
      <c r="AG60" s="19">
        <f t="shared" si="21"/>
        <v>11728.669213062933</v>
      </c>
      <c r="AH60" s="19">
        <f t="shared" si="21"/>
        <v>-13129.023330997767</v>
      </c>
      <c r="AI60" s="72">
        <f t="shared" si="22"/>
        <v>-1.4000000000000021</v>
      </c>
      <c r="AJ60" s="6">
        <f t="shared" si="23"/>
        <v>1.32258064516129</v>
      </c>
    </row>
    <row r="61" spans="1:36" ht="15" customHeight="1" x14ac:dyDescent="0.25">
      <c r="A61" s="4">
        <v>43709</v>
      </c>
      <c r="B61" s="60">
        <f t="shared" si="2"/>
        <v>9</v>
      </c>
      <c r="C61">
        <v>2351883.6208190001</v>
      </c>
      <c r="D61">
        <v>30.8</v>
      </c>
      <c r="E61" s="6">
        <f t="shared" si="3"/>
        <v>3.427514689979529</v>
      </c>
      <c r="F61">
        <v>10.733333333333301</v>
      </c>
      <c r="G61" s="7">
        <v>2509157</v>
      </c>
      <c r="H61" s="9">
        <v>1.1000000000000001</v>
      </c>
      <c r="I61" s="2"/>
      <c r="J61" s="2"/>
      <c r="K61" s="2"/>
      <c r="L61" s="7">
        <v>1276913</v>
      </c>
      <c r="M61" s="7">
        <v>2035581</v>
      </c>
      <c r="N61" s="21">
        <f t="shared" si="6"/>
        <v>-2.0999999999999979</v>
      </c>
      <c r="O61" s="21">
        <f t="shared" si="9"/>
        <v>7.6333333333333009</v>
      </c>
      <c r="P61" s="93">
        <f t="shared" si="10"/>
        <v>-27241.765697999974</v>
      </c>
      <c r="Q61" s="8">
        <f t="shared" si="7"/>
        <v>-48517.349670566458</v>
      </c>
      <c r="R61" s="20">
        <f t="shared" si="26"/>
        <v>-1.46858549683552E-2</v>
      </c>
      <c r="S61" s="20">
        <f t="shared" si="25"/>
        <v>-2.615538099144676E-2</v>
      </c>
      <c r="T61" s="5">
        <f t="shared" si="8"/>
        <v>-732.41290733209257</v>
      </c>
      <c r="U61" s="1">
        <v>0.99424928445998451</v>
      </c>
      <c r="V61" s="1">
        <f>VLOOKUP($B61,Sheet6!$E$4:$H$15,3,FALSE)</f>
        <v>1.0471901827566226</v>
      </c>
      <c r="W61" s="1">
        <f>VLOOKUP($B61,Sheet6!$E$4:$H$15,4,FALSE)</f>
        <v>1.1094659414335433</v>
      </c>
      <c r="X61" s="5">
        <f t="shared" si="12"/>
        <v>-30223.811226443548</v>
      </c>
      <c r="Y61" s="5">
        <f t="shared" si="19"/>
        <v>-27085.106052663024</v>
      </c>
      <c r="Z61" s="5">
        <f t="shared" si="13"/>
        <v>-27085.106052663024</v>
      </c>
      <c r="AA61" s="58">
        <f t="shared" si="14"/>
        <v>-48238.340193855569</v>
      </c>
      <c r="AB61" s="58">
        <f t="shared" si="15"/>
        <v>-102408.55229918161</v>
      </c>
      <c r="AC61" s="70">
        <f t="shared" si="16"/>
        <v>-1.4601400793970265E-2</v>
      </c>
      <c r="AD61" s="70">
        <f t="shared" si="17"/>
        <v>-2.6004968835524223E-2</v>
      </c>
      <c r="AE61" s="70">
        <f t="shared" si="18"/>
        <v>-4.0606369629494488E-2</v>
      </c>
      <c r="AF61" s="19">
        <f t="shared" si="20"/>
        <v>-33632.795695156674</v>
      </c>
      <c r="AG61" s="19">
        <f t="shared" si="21"/>
        <v>-55896.510046393778</v>
      </c>
      <c r="AH61" s="19">
        <f t="shared" si="21"/>
        <v>-123162.10143670712</v>
      </c>
      <c r="AI61" s="72">
        <f t="shared" si="22"/>
        <v>-0.89999999999999858</v>
      </c>
      <c r="AJ61" s="6">
        <f t="shared" si="23"/>
        <v>7.604301075268781</v>
      </c>
    </row>
    <row r="62" spans="1:36" ht="15" customHeight="1" x14ac:dyDescent="0.25">
      <c r="A62" s="4">
        <v>43739</v>
      </c>
      <c r="B62" s="60">
        <f t="shared" si="2"/>
        <v>10</v>
      </c>
      <c r="C62">
        <v>2512265.5775359999</v>
      </c>
      <c r="D62">
        <v>31.1</v>
      </c>
      <c r="E62" s="6">
        <f t="shared" si="3"/>
        <v>3.4372078191851885</v>
      </c>
      <c r="F62">
        <v>4.67741935483871</v>
      </c>
      <c r="G62" s="7">
        <v>1949221</v>
      </c>
      <c r="H62" s="9">
        <v>0.9</v>
      </c>
      <c r="I62" s="2"/>
      <c r="J62" s="2"/>
      <c r="K62" s="2"/>
      <c r="L62" s="7">
        <v>1357306</v>
      </c>
      <c r="M62" s="7">
        <v>1604885</v>
      </c>
      <c r="N62" s="21">
        <f t="shared" si="6"/>
        <v>-2.2999999999999972</v>
      </c>
      <c r="O62" s="21">
        <f t="shared" si="9"/>
        <v>2.3548387096774199</v>
      </c>
      <c r="P62" s="93">
        <f t="shared" si="10"/>
        <v>-29836.219573999988</v>
      </c>
      <c r="Q62" s="8">
        <f t="shared" si="7"/>
        <v>-14967.318746096777</v>
      </c>
      <c r="R62" s="20">
        <f t="shared" si="26"/>
        <v>-1.5030894841748917E-2</v>
      </c>
      <c r="S62" s="20">
        <f t="shared" si="25"/>
        <v>-7.5402379171241986E-3</v>
      </c>
      <c r="T62" s="5">
        <f t="shared" si="8"/>
        <v>-858.39557540502221</v>
      </c>
      <c r="U62" s="1">
        <v>1.0848061723999798</v>
      </c>
      <c r="V62" s="1">
        <f>VLOOKUP($B62,Sheet6!$E$4:$H$15,3,FALSE)</f>
        <v>1.0341391478379942</v>
      </c>
      <c r="W62" s="1">
        <f>VLOOKUP($B62,Sheet6!$E$4:$H$15,4,FALSE)</f>
        <v>0.96754467750437401</v>
      </c>
      <c r="X62" s="5">
        <f t="shared" si="12"/>
        <v>-28867.875445675509</v>
      </c>
      <c r="Y62" s="5">
        <f t="shared" si="19"/>
        <v>-32366.515154956283</v>
      </c>
      <c r="Z62" s="5">
        <f t="shared" si="13"/>
        <v>-30854.80268496363</v>
      </c>
      <c r="AA62" s="58">
        <f t="shared" si="14"/>
        <v>-16236.639760043709</v>
      </c>
      <c r="AB62" s="58">
        <f t="shared" si="15"/>
        <v>-79457.957599963614</v>
      </c>
      <c r="AC62" s="70">
        <f t="shared" si="16"/>
        <v>-1.6305607501024243E-2</v>
      </c>
      <c r="AD62" s="70">
        <f t="shared" si="17"/>
        <v>-8.1796966338606968E-3</v>
      </c>
      <c r="AE62" s="70">
        <f t="shared" si="18"/>
        <v>-2.4485304134884939E-2</v>
      </c>
      <c r="AF62" s="19">
        <f t="shared" si="20"/>
        <v>-5281.4091022932589</v>
      </c>
      <c r="AG62" s="19">
        <f t="shared" si="21"/>
        <v>32001.70043381186</v>
      </c>
      <c r="AH62" s="19">
        <f t="shared" si="21"/>
        <v>22950.594699217996</v>
      </c>
      <c r="AI62" s="72">
        <f t="shared" si="22"/>
        <v>0.30000000000000071</v>
      </c>
      <c r="AJ62" s="6">
        <f t="shared" si="23"/>
        <v>-6.0559139784945906</v>
      </c>
    </row>
    <row r="63" spans="1:36" ht="15" customHeight="1" x14ac:dyDescent="0.25">
      <c r="A63" s="4">
        <v>43770</v>
      </c>
      <c r="B63" s="60">
        <f t="shared" si="2"/>
        <v>11</v>
      </c>
      <c r="C63">
        <v>2454685.8916879999</v>
      </c>
      <c r="D63">
        <v>31</v>
      </c>
      <c r="E63" s="6">
        <f t="shared" si="3"/>
        <v>3.4339872044851463</v>
      </c>
      <c r="F63">
        <v>6.6666666666666693E-2</v>
      </c>
      <c r="G63" s="7">
        <v>1110940</v>
      </c>
      <c r="H63" s="9">
        <v>0.5</v>
      </c>
      <c r="I63" s="2"/>
      <c r="J63" s="2"/>
      <c r="K63" s="2"/>
      <c r="L63" s="7">
        <v>1097986</v>
      </c>
      <c r="M63" s="7">
        <v>950503</v>
      </c>
      <c r="N63" s="21">
        <f t="shared" si="6"/>
        <v>-1.2999999999999972</v>
      </c>
      <c r="O63" s="21">
        <f t="shared" si="9"/>
        <v>6.6666666666666693E-2</v>
      </c>
      <c r="P63" s="93">
        <f t="shared" si="10"/>
        <v>-16863.950193999975</v>
      </c>
      <c r="Q63" s="8">
        <f t="shared" si="7"/>
        <v>-423.73231153333347</v>
      </c>
      <c r="R63" s="20">
        <f t="shared" si="26"/>
        <v>-8.7238459536090381E-3</v>
      </c>
      <c r="S63" s="20">
        <f t="shared" si="25"/>
        <v>-2.1919985346604499E-4</v>
      </c>
      <c r="T63" s="5">
        <f t="shared" si="8"/>
        <v>-472.49297000303875</v>
      </c>
      <c r="U63" s="1">
        <v>1.0056617740387235</v>
      </c>
      <c r="V63" s="1">
        <f>VLOOKUP($B63,Sheet6!$E$4:$H$15,3,FALSE)</f>
        <v>0.94464633696739853</v>
      </c>
      <c r="W63" s="1">
        <f>VLOOKUP($B63,Sheet6!$E$4:$H$15,4,FALSE)</f>
        <v>0.49928337763309399</v>
      </c>
      <c r="X63" s="5">
        <f t="shared" si="12"/>
        <v>-8419.8900130965776</v>
      </c>
      <c r="Y63" s="5">
        <f t="shared" si="19"/>
        <v>-16959.430069398692</v>
      </c>
      <c r="Z63" s="5">
        <f t="shared" si="13"/>
        <v>-15930.468777562726</v>
      </c>
      <c r="AA63" s="58">
        <f t="shared" si="14"/>
        <v>-426.13138813414116</v>
      </c>
      <c r="AB63" s="58">
        <f t="shared" si="15"/>
        <v>-33316.030235095561</v>
      </c>
      <c r="AC63" s="70">
        <f t="shared" si="16"/>
        <v>-8.7732383981470059E-3</v>
      </c>
      <c r="AD63" s="70">
        <f t="shared" si="17"/>
        <v>-2.2044091350569104E-4</v>
      </c>
      <c r="AE63" s="70">
        <f t="shared" si="18"/>
        <v>-8.9936793116526977E-3</v>
      </c>
      <c r="AF63" s="19">
        <f t="shared" si="20"/>
        <v>15407.085085557592</v>
      </c>
      <c r="AG63" s="19">
        <f t="shared" si="21"/>
        <v>15810.508371909567</v>
      </c>
      <c r="AH63" s="19">
        <f t="shared" si="21"/>
        <v>46141.927364868054</v>
      </c>
      <c r="AI63" s="72">
        <f t="shared" si="22"/>
        <v>-0.10000000000000142</v>
      </c>
      <c r="AJ63" s="6">
        <f t="shared" si="23"/>
        <v>-4.6107526881720435</v>
      </c>
    </row>
    <row r="64" spans="1:36" ht="15" customHeight="1" x14ac:dyDescent="0.25">
      <c r="A64" s="4">
        <v>43800</v>
      </c>
      <c r="B64" s="60">
        <f t="shared" si="2"/>
        <v>12</v>
      </c>
      <c r="C64" s="7">
        <v>0</v>
      </c>
      <c r="D64">
        <v>28.7</v>
      </c>
      <c r="E64" s="6">
        <f t="shared" si="3"/>
        <v>3.3568971227655755</v>
      </c>
      <c r="F64">
        <v>0.13225806451612901</v>
      </c>
      <c r="G64" s="7">
        <v>675443</v>
      </c>
      <c r="H64" s="9">
        <v>0.2</v>
      </c>
      <c r="I64" s="2"/>
      <c r="J64" s="9">
        <v>1</v>
      </c>
      <c r="K64" s="2"/>
      <c r="L64" s="7">
        <v>218077</v>
      </c>
      <c r="M64" s="7">
        <v>520273</v>
      </c>
      <c r="N64" s="21">
        <f t="shared" si="6"/>
        <v>-0.60000000000000142</v>
      </c>
      <c r="O64" s="21">
        <f t="shared" si="9"/>
        <v>-1.4161290322580609</v>
      </c>
      <c r="P64" s="93">
        <f t="shared" si="10"/>
        <v>-7783.3616279999842</v>
      </c>
      <c r="Q64" s="8">
        <f t="shared" si="7"/>
        <v>9000.8944240225592</v>
      </c>
      <c r="R64" s="20">
        <f t="shared" si="26"/>
        <v>-4.3999316367616271E-3</v>
      </c>
      <c r="S64" s="20">
        <f t="shared" si="25"/>
        <v>5.0882025053209136E-3</v>
      </c>
      <c r="T64" s="5">
        <f t="shared" si="8"/>
        <v>-199.5598674466728</v>
      </c>
      <c r="U64" s="1">
        <v>0.65390599150894413</v>
      </c>
      <c r="V64" s="1">
        <f>VLOOKUP($B64,Sheet6!$E$4:$H$15,3,FALSE)</f>
        <v>0.7481039658713855</v>
      </c>
      <c r="W64" s="1">
        <f>VLOOKUP($B64,Sheet6!$E$4:$H$15,4,FALSE)</f>
        <v>0.16876818322222856</v>
      </c>
      <c r="X64" s="5">
        <f t="shared" si="12"/>
        <v>-1313.5838013191644</v>
      </c>
      <c r="Y64" s="5">
        <f t="shared" si="19"/>
        <v>-5089.5868026299995</v>
      </c>
      <c r="Z64" s="5">
        <f t="shared" si="13"/>
        <v>-5089.5868026299995</v>
      </c>
      <c r="AA64" s="58">
        <f t="shared" si="14"/>
        <v>5885.7387928077978</v>
      </c>
      <c r="AB64" s="58">
        <f t="shared" si="15"/>
        <v>-4293.4348124522012</v>
      </c>
      <c r="AC64" s="70">
        <f t="shared" si="16"/>
        <v>-2.8771416595081835E-3</v>
      </c>
      <c r="AD64" s="70">
        <f t="shared" si="17"/>
        <v>3.3272061042401652E-3</v>
      </c>
      <c r="AE64" s="70">
        <f t="shared" si="18"/>
        <v>4.5006444473198173E-4</v>
      </c>
      <c r="AF64" s="19">
        <f t="shared" si="20"/>
        <v>11869.843266768692</v>
      </c>
      <c r="AG64" s="19">
        <f t="shared" si="21"/>
        <v>6311.870180941939</v>
      </c>
      <c r="AH64" s="19">
        <f t="shared" si="21"/>
        <v>29022.595422643361</v>
      </c>
      <c r="AI64" s="72">
        <f t="shared" si="22"/>
        <v>-2.3000000000000007</v>
      </c>
      <c r="AJ64" s="6">
        <f t="shared" si="23"/>
        <v>6.5591397849462316E-2</v>
      </c>
    </row>
    <row r="65" spans="1:36" ht="15" customHeight="1" x14ac:dyDescent="0.25">
      <c r="A65" s="4">
        <v>43831</v>
      </c>
      <c r="B65" s="60">
        <f t="shared" si="2"/>
        <v>1</v>
      </c>
      <c r="C65" s="7">
        <v>0</v>
      </c>
      <c r="D65">
        <v>30.5</v>
      </c>
      <c r="E65" s="6">
        <f t="shared" si="3"/>
        <v>3.417726683613366</v>
      </c>
      <c r="F65">
        <v>1.25806451612903</v>
      </c>
      <c r="G65" s="7">
        <v>531705</v>
      </c>
      <c r="H65" s="12">
        <v>0.1</v>
      </c>
      <c r="I65" s="9">
        <v>1</v>
      </c>
      <c r="J65" s="2"/>
      <c r="K65" s="2"/>
      <c r="L65" s="7">
        <v>227286</v>
      </c>
      <c r="M65" s="7">
        <v>460917</v>
      </c>
      <c r="N65" s="21">
        <f t="shared" si="6"/>
        <v>0.60000000000000142</v>
      </c>
      <c r="O65" s="21">
        <f t="shared" si="9"/>
        <v>0.87096774193548199</v>
      </c>
      <c r="P65" s="93">
        <f t="shared" si="10"/>
        <v>7783.3616280000424</v>
      </c>
      <c r="Q65" s="8">
        <f t="shared" si="7"/>
        <v>-5535.8576184193435</v>
      </c>
      <c r="R65" s="20">
        <f t="shared" si="26"/>
        <v>4.383265324864714E-3</v>
      </c>
      <c r="S65" s="20">
        <f t="shared" si="25"/>
        <v>-3.1175646079341511E-3</v>
      </c>
      <c r="T65" s="5">
        <f t="shared" si="8"/>
        <v>200.31864583366951</v>
      </c>
      <c r="U65" s="1">
        <v>0.84772347166548701</v>
      </c>
      <c r="V65" s="1">
        <f>VLOOKUP($B65,Sheet6!$E$4:$H$15,3,FALSE)</f>
        <v>0.68238268288829185</v>
      </c>
      <c r="W65" s="1">
        <f>VLOOKUP($B65,Sheet6!$E$4:$H$15,4,FALSE)</f>
        <v>9.7920193453824286E-2</v>
      </c>
      <c r="X65" s="5">
        <f t="shared" si="12"/>
        <v>762.14827633483685</v>
      </c>
      <c r="Y65" s="5">
        <f t="shared" si="19"/>
        <v>6598.1383405161323</v>
      </c>
      <c r="Z65" s="5">
        <f t="shared" si="13"/>
        <v>5311.2311896044521</v>
      </c>
      <c r="AA65" s="58">
        <f t="shared" si="14"/>
        <v>-4692.8764389322805</v>
      </c>
      <c r="AB65" s="58">
        <f t="shared" si="15"/>
        <v>7216.4930911883039</v>
      </c>
      <c r="AC65" s="70">
        <f t="shared" si="16"/>
        <v>3.7157968984252642E-3</v>
      </c>
      <c r="AD65" s="70">
        <f t="shared" si="17"/>
        <v>-2.6428326925793913E-3</v>
      </c>
      <c r="AE65" s="70">
        <f t="shared" si="18"/>
        <v>1.0729642058458729E-3</v>
      </c>
      <c r="AF65" s="19">
        <f t="shared" si="20"/>
        <v>11687.725143146132</v>
      </c>
      <c r="AG65" s="19">
        <f t="shared" si="21"/>
        <v>-10578.615231740077</v>
      </c>
      <c r="AH65" s="19">
        <f t="shared" si="21"/>
        <v>11509.927903640506</v>
      </c>
      <c r="AI65" s="72">
        <f t="shared" si="22"/>
        <v>1.8000000000000007</v>
      </c>
      <c r="AJ65" s="6">
        <f t="shared" si="23"/>
        <v>1.1258064516129009</v>
      </c>
    </row>
    <row r="66" spans="1:36" ht="15" customHeight="1" x14ac:dyDescent="0.25">
      <c r="A66" s="4">
        <v>43862</v>
      </c>
      <c r="B66" s="60">
        <f t="shared" si="2"/>
        <v>2</v>
      </c>
      <c r="C66" s="7">
        <v>0</v>
      </c>
      <c r="D66">
        <v>33.5</v>
      </c>
      <c r="E66" s="6">
        <f t="shared" si="3"/>
        <v>3.5115454388310208</v>
      </c>
      <c r="F66">
        <v>0.19310344827586201</v>
      </c>
      <c r="G66" s="7">
        <v>599172</v>
      </c>
      <c r="H66" s="9">
        <v>0.2</v>
      </c>
      <c r="I66" s="2"/>
      <c r="J66" s="2"/>
      <c r="K66" s="2"/>
      <c r="L66" s="7">
        <v>509125</v>
      </c>
      <c r="M66" s="7">
        <v>489444</v>
      </c>
      <c r="N66" s="21">
        <f t="shared" si="6"/>
        <v>-0.10000000000000142</v>
      </c>
      <c r="O66" s="21">
        <f t="shared" si="9"/>
        <v>0.12167487684729061</v>
      </c>
      <c r="P66" s="93">
        <f t="shared" si="10"/>
        <v>-1297.2269380000071</v>
      </c>
      <c r="Q66" s="8">
        <f t="shared" si="7"/>
        <v>-773.36365233054175</v>
      </c>
      <c r="R66" s="20">
        <f t="shared" si="26"/>
        <v>-7.3523261561103865E-4</v>
      </c>
      <c r="S66" s="20">
        <f t="shared" si="26"/>
        <v>-4.3832128694315395E-4</v>
      </c>
      <c r="T66" s="5">
        <f t="shared" si="8"/>
        <v>-33.173543974879678</v>
      </c>
      <c r="U66" s="1">
        <v>0.82983774161527712</v>
      </c>
      <c r="V66" s="1">
        <f>VLOOKUP($B66,Sheet6!$E$4:$H$15,3,FALSE)</f>
        <v>0.85888239321641102</v>
      </c>
      <c r="W66" s="1">
        <f>VLOOKUP($B66,Sheet6!$E$4:$H$15,4,FALSE)</f>
        <v>0.16787673792834962</v>
      </c>
      <c r="X66" s="5">
        <f t="shared" si="12"/>
        <v>-217.77422670422263</v>
      </c>
      <c r="Y66" s="5">
        <f t="shared" si="19"/>
        <v>-1076.487872592427</v>
      </c>
      <c r="Z66" s="5">
        <f t="shared" si="13"/>
        <v>-1076.487872592427</v>
      </c>
      <c r="AA66" s="58">
        <f t="shared" si="14"/>
        <v>-641.76634669731914</v>
      </c>
      <c r="AB66" s="58">
        <f t="shared" si="15"/>
        <v>-2794.7420918821731</v>
      </c>
      <c r="AC66" s="70">
        <f t="shared" si="16"/>
        <v>-6.1012377330055744E-4</v>
      </c>
      <c r="AD66" s="70">
        <f t="shared" si="17"/>
        <v>-3.6373554685880874E-4</v>
      </c>
      <c r="AE66" s="70">
        <f t="shared" si="18"/>
        <v>-9.7385932015936613E-4</v>
      </c>
      <c r="AF66" s="19">
        <f t="shared" si="20"/>
        <v>-7674.6262131085596</v>
      </c>
      <c r="AG66" s="19">
        <f t="shared" si="21"/>
        <v>4051.1100922349615</v>
      </c>
      <c r="AH66" s="19">
        <f t="shared" si="21"/>
        <v>-10011.235183070477</v>
      </c>
      <c r="AI66" s="72">
        <f t="shared" si="22"/>
        <v>3</v>
      </c>
      <c r="AJ66" s="6">
        <f t="shared" si="23"/>
        <v>-1.064961067853168</v>
      </c>
    </row>
    <row r="67" spans="1:36" ht="15" customHeight="1" x14ac:dyDescent="0.25">
      <c r="A67" s="4">
        <v>43891</v>
      </c>
      <c r="B67" s="60">
        <f t="shared" si="2"/>
        <v>3</v>
      </c>
      <c r="C67" s="7">
        <v>0</v>
      </c>
      <c r="D67">
        <v>36.700000000000003</v>
      </c>
      <c r="E67" s="6">
        <f t="shared" si="3"/>
        <v>3.6027767550605247</v>
      </c>
      <c r="F67">
        <v>0.64516129032258096</v>
      </c>
      <c r="G67" s="7">
        <v>1430839</v>
      </c>
      <c r="H67" s="9">
        <v>0.7</v>
      </c>
      <c r="I67" s="2"/>
      <c r="J67" s="2"/>
      <c r="K67" s="2"/>
      <c r="L67" s="7">
        <v>1260108</v>
      </c>
      <c r="M67" s="7">
        <v>1216837</v>
      </c>
      <c r="N67" s="21">
        <f t="shared" si="6"/>
        <v>-1.0999999999999943</v>
      </c>
      <c r="O67" s="21">
        <f t="shared" si="9"/>
        <v>0.64516129032258096</v>
      </c>
      <c r="P67" s="93">
        <f t="shared" si="10"/>
        <v>-14269.496317999903</v>
      </c>
      <c r="Q67" s="8">
        <f t="shared" si="7"/>
        <v>-4100.6352729032278</v>
      </c>
      <c r="R67" s="20">
        <f t="shared" si="26"/>
        <v>-6.5011055818215389E-3</v>
      </c>
      <c r="S67" s="20">
        <f t="shared" si="26"/>
        <v>-1.8682273198429263E-3</v>
      </c>
      <c r="T67" s="5">
        <f t="shared" si="8"/>
        <v>-453.95707161663665</v>
      </c>
      <c r="U67" s="1">
        <v>1.0394471878050189</v>
      </c>
      <c r="V67" s="1">
        <f>VLOOKUP($B67,Sheet6!$E$4:$H$15,3,FALSE)</f>
        <v>1.0186022015062937</v>
      </c>
      <c r="W67" s="1">
        <f>VLOOKUP($B67,Sheet6!$E$4:$H$15,4,FALSE)</f>
        <v>0.73573420752714014</v>
      </c>
      <c r="X67" s="5">
        <f t="shared" si="12"/>
        <v>-10498.556565335102</v>
      </c>
      <c r="Y67" s="5">
        <f t="shared" si="19"/>
        <v>-14832.38781913907</v>
      </c>
      <c r="Z67" s="5">
        <f t="shared" si="13"/>
        <v>-14534.940363900652</v>
      </c>
      <c r="AA67" s="58">
        <f t="shared" si="14"/>
        <v>-4262.3938026333262</v>
      </c>
      <c r="AB67" s="58">
        <f t="shared" si="15"/>
        <v>-33629.721985673052</v>
      </c>
      <c r="AC67" s="70">
        <f t="shared" si="16"/>
        <v>-6.7575559146479097E-3</v>
      </c>
      <c r="AD67" s="70">
        <f t="shared" si="17"/>
        <v>-1.9419236337912373E-3</v>
      </c>
      <c r="AE67" s="70">
        <f t="shared" si="18"/>
        <v>-8.6994795484391478E-3</v>
      </c>
      <c r="AF67" s="19">
        <f t="shared" si="20"/>
        <v>-13755.899946546644</v>
      </c>
      <c r="AG67" s="19">
        <f t="shared" si="21"/>
        <v>-3620.6274559360072</v>
      </c>
      <c r="AH67" s="19">
        <f t="shared" si="21"/>
        <v>-30834.979893790878</v>
      </c>
      <c r="AI67" s="72">
        <f t="shared" si="22"/>
        <v>3.2000000000000028</v>
      </c>
      <c r="AJ67" s="6">
        <f t="shared" si="23"/>
        <v>0.45205784204671895</v>
      </c>
    </row>
    <row r="68" spans="1:36" ht="15" customHeight="1" x14ac:dyDescent="0.25">
      <c r="A68" s="4">
        <v>43922</v>
      </c>
      <c r="B68" s="60">
        <f t="shared" si="2"/>
        <v>4</v>
      </c>
      <c r="C68" s="7">
        <v>0</v>
      </c>
      <c r="D68">
        <v>39.700000000000003</v>
      </c>
      <c r="E68" s="6">
        <f t="shared" si="3"/>
        <v>3.6813511876931448</v>
      </c>
      <c r="F68">
        <v>1.4</v>
      </c>
      <c r="G68" s="7">
        <v>2337719</v>
      </c>
      <c r="H68" s="9">
        <v>1.3</v>
      </c>
      <c r="I68" s="2"/>
      <c r="J68" s="2"/>
      <c r="K68" s="2"/>
      <c r="L68" s="7">
        <v>1931675</v>
      </c>
      <c r="M68" s="7">
        <v>1947495</v>
      </c>
      <c r="N68" s="21">
        <f t="shared" si="6"/>
        <v>-0.5</v>
      </c>
      <c r="O68" s="21">
        <f t="shared" si="9"/>
        <v>-0.1333333333333302</v>
      </c>
      <c r="P68" s="93">
        <f t="shared" si="10"/>
        <v>-6486.1346900000353</v>
      </c>
      <c r="Q68" s="8">
        <f t="shared" si="7"/>
        <v>847.4646230666458</v>
      </c>
      <c r="R68" s="20">
        <f t="shared" si="26"/>
        <v>-2.7016265289877572E-3</v>
      </c>
      <c r="S68" s="20">
        <f t="shared" si="26"/>
        <v>3.5298880110913139E-4</v>
      </c>
      <c r="T68" s="5">
        <f t="shared" si="8"/>
        <v>-225.6998815716839</v>
      </c>
      <c r="U68" s="1">
        <v>1.0998806400477135</v>
      </c>
      <c r="V68" s="1">
        <f>VLOOKUP($B68,Sheet6!$E$4:$H$15,3,FALSE)</f>
        <v>1.152219939958919</v>
      </c>
      <c r="W68" s="1">
        <f>VLOOKUP($B68,Sheet6!$E$4:$H$15,4,FALSE)</f>
        <v>1.5132048869518739</v>
      </c>
      <c r="X68" s="5">
        <f t="shared" si="12"/>
        <v>-9814.8507103361317</v>
      </c>
      <c r="Y68" s="5">
        <f t="shared" si="19"/>
        <v>-7133.9739742729162</v>
      </c>
      <c r="Z68" s="5">
        <f t="shared" si="13"/>
        <v>-7133.9739742729162</v>
      </c>
      <c r="AA68" s="58">
        <f t="shared" si="14"/>
        <v>932.10993203633666</v>
      </c>
      <c r="AB68" s="58">
        <f t="shared" si="15"/>
        <v>-13335.838016509495</v>
      </c>
      <c r="AC68" s="70">
        <f t="shared" si="16"/>
        <v>-2.9714667158729367E-3</v>
      </c>
      <c r="AD68" s="70">
        <f t="shared" si="17"/>
        <v>3.8824554849358649E-4</v>
      </c>
      <c r="AE68" s="70">
        <f t="shared" si="18"/>
        <v>-2.5832211673793501E-3</v>
      </c>
      <c r="AF68" s="19">
        <f t="shared" si="20"/>
        <v>7698.4138448661542</v>
      </c>
      <c r="AG68" s="19">
        <f t="shared" si="21"/>
        <v>5194.5037346696627</v>
      </c>
      <c r="AH68" s="19">
        <f t="shared" si="21"/>
        <v>20293.883969163559</v>
      </c>
      <c r="AI68" s="72">
        <f t="shared" si="22"/>
        <v>3</v>
      </c>
      <c r="AJ68" s="6">
        <f t="shared" si="23"/>
        <v>0.75483870967741895</v>
      </c>
    </row>
    <row r="69" spans="1:36" ht="15" customHeight="1" x14ac:dyDescent="0.25">
      <c r="A69" s="4">
        <v>43952</v>
      </c>
      <c r="B69" s="60">
        <f t="shared" si="2"/>
        <v>5</v>
      </c>
      <c r="C69" s="7">
        <v>0</v>
      </c>
      <c r="D69">
        <v>41</v>
      </c>
      <c r="E69" s="6">
        <f t="shared" si="3"/>
        <v>3.713572066704308</v>
      </c>
      <c r="F69">
        <v>1.54838709677419</v>
      </c>
      <c r="G69" s="7">
        <v>3252183</v>
      </c>
      <c r="H69" s="9">
        <v>1.9</v>
      </c>
      <c r="I69" s="2"/>
      <c r="J69" s="2"/>
      <c r="K69" s="2"/>
      <c r="L69" s="7">
        <v>2195750</v>
      </c>
      <c r="M69" s="7">
        <v>2660455</v>
      </c>
      <c r="N69" s="21">
        <f t="shared" si="6"/>
        <v>-1.2000000000000028</v>
      </c>
      <c r="O69" s="21">
        <f t="shared" si="9"/>
        <v>0.67741935483870597</v>
      </c>
      <c r="P69" s="93">
        <f t="shared" si="10"/>
        <v>-15566.723256000085</v>
      </c>
      <c r="Q69" s="8">
        <f t="shared" si="7"/>
        <v>-4305.6670365483642</v>
      </c>
      <c r="R69" s="20">
        <f t="shared" si="26"/>
        <v>-6.1129915784586108E-3</v>
      </c>
      <c r="S69" s="20">
        <f t="shared" si="26"/>
        <v>-1.6908186714196217E-3</v>
      </c>
      <c r="T69" s="5">
        <f t="shared" si="8"/>
        <v>-574.54669317766616</v>
      </c>
      <c r="U69" s="1">
        <v>1.2166100822573003</v>
      </c>
      <c r="V69" s="1">
        <f>VLOOKUP($B69,Sheet6!$E$4:$H$15,3,FALSE)</f>
        <v>1.1851582661821245</v>
      </c>
      <c r="W69" s="1">
        <f>VLOOKUP($B69,Sheet6!$E$4:$H$15,4,FALSE)</f>
        <v>2.2029768560188674</v>
      </c>
      <c r="X69" s="5">
        <f t="shared" si="12"/>
        <v>-34293.131057018851</v>
      </c>
      <c r="Y69" s="5">
        <f t="shared" si="19"/>
        <v>-18938.632460958892</v>
      </c>
      <c r="Z69" s="5">
        <f t="shared" si="13"/>
        <v>-18449.030744218016</v>
      </c>
      <c r="AA69" s="58">
        <f t="shared" si="14"/>
        <v>-5238.3179275076518</v>
      </c>
      <c r="AB69" s="58">
        <f t="shared" si="15"/>
        <v>-42625.981132684567</v>
      </c>
      <c r="AC69" s="70">
        <f t="shared" si="16"/>
        <v>-7.4371271871067138E-3</v>
      </c>
      <c r="AD69" s="70">
        <f t="shared" si="17"/>
        <v>-2.0570670429180052E-3</v>
      </c>
      <c r="AE69" s="70">
        <f t="shared" si="18"/>
        <v>-9.494194230024719E-3</v>
      </c>
      <c r="AF69" s="19">
        <f t="shared" si="20"/>
        <v>-11804.658486685976</v>
      </c>
      <c r="AG69" s="19">
        <f t="shared" si="21"/>
        <v>-6170.4278595439882</v>
      </c>
      <c r="AH69" s="19">
        <f t="shared" si="21"/>
        <v>-29290.143116175073</v>
      </c>
      <c r="AI69" s="72">
        <f t="shared" si="22"/>
        <v>1.2999999999999972</v>
      </c>
      <c r="AJ69" s="6">
        <f t="shared" si="23"/>
        <v>0.14838709677419004</v>
      </c>
    </row>
    <row r="70" spans="1:36" ht="15" customHeight="1" x14ac:dyDescent="0.25">
      <c r="A70" s="4">
        <v>43983</v>
      </c>
      <c r="B70" s="60">
        <f t="shared" ref="B70:B71" si="27">MONTH(A70)</f>
        <v>6</v>
      </c>
      <c r="C70" s="7">
        <v>0</v>
      </c>
      <c r="D70">
        <v>35.6</v>
      </c>
      <c r="E70" s="6">
        <f t="shared" ref="E70:E71" si="28">LN(D70)</f>
        <v>3.572345637857985</v>
      </c>
      <c r="F70">
        <v>3.8</v>
      </c>
      <c r="G70" s="7">
        <v>3540373</v>
      </c>
      <c r="H70" s="9">
        <v>1.9</v>
      </c>
      <c r="I70" s="2"/>
      <c r="J70" s="2"/>
      <c r="K70" s="2"/>
      <c r="L70" s="7">
        <v>2154279</v>
      </c>
      <c r="M70" s="7">
        <v>2884667</v>
      </c>
      <c r="N70" s="21">
        <f t="shared" si="6"/>
        <v>-2.2999999999999972</v>
      </c>
      <c r="O70" s="21">
        <f t="shared" si="9"/>
        <v>1</v>
      </c>
      <c r="P70" s="93">
        <f t="shared" si="10"/>
        <v>-29836.21957399993</v>
      </c>
      <c r="Q70" s="8">
        <f t="shared" si="7"/>
        <v>-6355.984672999999</v>
      </c>
      <c r="R70" s="20">
        <f t="shared" ref="R70:S71" si="29">P70/$C58</f>
        <v>-1.0942393314186439E-2</v>
      </c>
      <c r="S70" s="20">
        <f t="shared" si="29"/>
        <v>-2.3310488119451336E-3</v>
      </c>
      <c r="T70" s="5">
        <f t="shared" si="8"/>
        <v>-1179.1253755983917</v>
      </c>
      <c r="U70" s="1">
        <v>1.1734917164219172</v>
      </c>
      <c r="V70" s="1">
        <f>VLOOKUP($B70,Sheet6!$E$4:$H$15,3,FALSE)</f>
        <v>1.1770790540896401</v>
      </c>
      <c r="W70" s="1">
        <f>VLOOKUP($B70,Sheet6!$E$4:$H$15,4,FALSE)</f>
        <v>2.2674598252005316</v>
      </c>
      <c r="X70" s="5">
        <f t="shared" si="12"/>
        <v>-67652.429219906553</v>
      </c>
      <c r="Y70" s="5">
        <f t="shared" si="19"/>
        <v>-35012.55651943438</v>
      </c>
      <c r="Z70" s="5">
        <f t="shared" si="13"/>
        <v>-35012.55651943438</v>
      </c>
      <c r="AA70" s="58">
        <f t="shared" si="14"/>
        <v>-7458.6953634701667</v>
      </c>
      <c r="AB70" s="58">
        <f t="shared" si="15"/>
        <v>-77483.808402338924</v>
      </c>
      <c r="AC70" s="70">
        <f t="shared" si="16"/>
        <v>-1.2840807912028357E-2</v>
      </c>
      <c r="AD70" s="70">
        <f t="shared" si="17"/>
        <v>-2.7354664713927653E-3</v>
      </c>
      <c r="AE70" s="70">
        <f t="shared" si="18"/>
        <v>-1.5576274383421122E-2</v>
      </c>
      <c r="AF70" s="19">
        <f t="shared" si="20"/>
        <v>-16073.924058475488</v>
      </c>
      <c r="AG70" s="19">
        <f t="shared" si="21"/>
        <v>-2220.3774359625149</v>
      </c>
      <c r="AH70" s="19">
        <f t="shared" si="21"/>
        <v>-34857.827269654357</v>
      </c>
      <c r="AI70" s="72">
        <f t="shared" si="22"/>
        <v>-5.3999999999999986</v>
      </c>
      <c r="AJ70" s="6">
        <f t="shared" si="23"/>
        <v>2.2516129032258099</v>
      </c>
    </row>
    <row r="71" spans="1:36" ht="15" customHeight="1" x14ac:dyDescent="0.25">
      <c r="A71" s="4">
        <v>44013</v>
      </c>
      <c r="B71" s="60">
        <f t="shared" si="27"/>
        <v>7</v>
      </c>
      <c r="C71" s="7">
        <v>0</v>
      </c>
      <c r="D71">
        <v>32.1</v>
      </c>
      <c r="E71" s="6">
        <f t="shared" si="28"/>
        <v>3.4688560301359703</v>
      </c>
      <c r="F71">
        <v>5.7096774193548399</v>
      </c>
      <c r="G71" s="7">
        <v>3600641</v>
      </c>
      <c r="H71" s="9">
        <v>1.7</v>
      </c>
      <c r="I71" s="2"/>
      <c r="J71" s="2"/>
      <c r="K71" s="2"/>
      <c r="L71" s="7">
        <v>1843855</v>
      </c>
      <c r="M71" s="7">
        <v>2907326</v>
      </c>
      <c r="N71" s="21">
        <f t="shared" si="6"/>
        <v>-1</v>
      </c>
      <c r="O71" s="21">
        <f t="shared" si="9"/>
        <v>3.9032258064516099</v>
      </c>
      <c r="P71" s="93">
        <f t="shared" si="10"/>
        <v>-12972.269380000012</v>
      </c>
      <c r="Q71" s="8">
        <f t="shared" si="7"/>
        <v>-24808.8434010645</v>
      </c>
      <c r="R71" s="20">
        <f t="shared" si="29"/>
        <v>-5.3288653090261201E-3</v>
      </c>
      <c r="S71" s="20">
        <f t="shared" si="29"/>
        <v>-1.0191199479777844E-2</v>
      </c>
      <c r="T71" s="5">
        <f t="shared" si="8"/>
        <v>-457.70103185804857</v>
      </c>
      <c r="U71" s="1">
        <v>1.0448957012311331</v>
      </c>
      <c r="V71" s="1">
        <f>VLOOKUP($B71,Sheet6!$E$4:$H$15,3,FALSE)</f>
        <v>1.0515405277294989</v>
      </c>
      <c r="W71" s="1">
        <f>VLOOKUP($B71,Sheet6!$E$4:$H$15,4,FALSE)</f>
        <v>1.7540043667698575</v>
      </c>
      <c r="X71" s="5">
        <f t="shared" si="12"/>
        <v>-22753.417139434932</v>
      </c>
      <c r="Y71" s="5">
        <f t="shared" si="19"/>
        <v>-13554.668510374269</v>
      </c>
      <c r="Z71" s="5">
        <f t="shared" si="13"/>
        <v>-13554.668510374269</v>
      </c>
      <c r="AA71" s="58">
        <f t="shared" si="14"/>
        <v>-25922.653822288659</v>
      </c>
      <c r="AB71" s="58">
        <f t="shared" si="15"/>
        <v>-53031.990843037202</v>
      </c>
      <c r="AC71" s="70">
        <f t="shared" si="16"/>
        <v>-5.5681084538411066E-3</v>
      </c>
      <c r="AD71" s="70">
        <f t="shared" si="17"/>
        <v>-1.0648740526808829E-2</v>
      </c>
      <c r="AE71" s="70">
        <f t="shared" si="18"/>
        <v>-1.6216848980649935E-2</v>
      </c>
      <c r="AF71" s="19">
        <f t="shared" si="20"/>
        <v>21457.888009060109</v>
      </c>
      <c r="AG71" s="19">
        <f t="shared" si="21"/>
        <v>-18463.958458818492</v>
      </c>
      <c r="AH71" s="19">
        <f t="shared" si="21"/>
        <v>24451.817559301722</v>
      </c>
      <c r="AI71" s="72">
        <f t="shared" si="22"/>
        <v>-3.5</v>
      </c>
      <c r="AJ71" s="6">
        <f t="shared" si="23"/>
        <v>1.90967741935484</v>
      </c>
    </row>
    <row r="72" spans="1:36" x14ac:dyDescent="0.25">
      <c r="D72">
        <v>31.9</v>
      </c>
      <c r="F72">
        <v>5.9032258064516103</v>
      </c>
      <c r="J72" s="18"/>
      <c r="N72" s="21">
        <f t="shared" si="6"/>
        <v>0.19999999999999929</v>
      </c>
      <c r="O72" s="21">
        <f t="shared" ref="O72:O74" si="30">F72-F60</f>
        <v>2.7741935483870903</v>
      </c>
      <c r="P72" s="93">
        <f t="shared" si="10"/>
        <v>2594.4538760000141</v>
      </c>
      <c r="Q72" s="8">
        <f t="shared" si="7"/>
        <v>-17632.731673483828</v>
      </c>
      <c r="R72" s="20">
        <f t="shared" ref="R72:R74" si="31">P72/$C60</f>
        <v>1.0819719161945531E-3</v>
      </c>
      <c r="S72" s="20">
        <f t="shared" ref="S72:S74" si="32">Q72/$C60</f>
        <v>-7.3534244154370093E-3</v>
      </c>
      <c r="T72" s="5">
        <f t="shared" ref="T72:T74" si="33">N72*$N$2*C60</f>
        <v>90.169702709187362</v>
      </c>
      <c r="U72" s="1">
        <v>1.0094902365485219</v>
      </c>
      <c r="Y72" s="5">
        <f t="shared" si="19"/>
        <v>2619.0758569974837</v>
      </c>
      <c r="Z72" s="5">
        <f t="shared" ref="Z72:Z74" si="34">P72*MIN(U72:V72)</f>
        <v>2619.0758569974837</v>
      </c>
      <c r="AA72" s="58">
        <f t="shared" ref="AA72:AA74" si="35">U72*Q72</f>
        <v>-17800.070468061804</v>
      </c>
      <c r="AB72" s="58">
        <f t="shared" ref="AB72:AB74" si="36">SUM(Y72:AA72)</f>
        <v>-12561.918754066835</v>
      </c>
      <c r="AC72" s="70">
        <f t="shared" ref="AC72:AC74" si="37">Y72/$C60</f>
        <v>1.092240085618097E-3</v>
      </c>
      <c r="AD72" s="70">
        <f t="shared" ref="AD72:AD74" si="38">AA72/$C60</f>
        <v>-7.4232101525811833E-3</v>
      </c>
      <c r="AE72" s="70">
        <f t="shared" ref="AE72:AE74" si="39">SUM(AC72:AD72)</f>
        <v>-6.3309700669630861E-3</v>
      </c>
      <c r="AF72" s="19">
        <f t="shared" ref="AF72:AF74" si="40">Y72-Y71</f>
        <v>16173.744367371753</v>
      </c>
      <c r="AG72" s="19">
        <f t="shared" ref="AG72:AG74" si="41">AA72-AA71</f>
        <v>8122.5833542268556</v>
      </c>
      <c r="AH72" s="19">
        <f t="shared" ref="AH72:AH74" si="42">AB72-AB71</f>
        <v>40470.072088970366</v>
      </c>
      <c r="AI72" s="72">
        <f t="shared" si="22"/>
        <v>-0.20000000000000284</v>
      </c>
      <c r="AJ72" s="6">
        <f t="shared" si="23"/>
        <v>0.19354838709677047</v>
      </c>
    </row>
    <row r="73" spans="1:36" x14ac:dyDescent="0.25">
      <c r="D73">
        <v>31.8</v>
      </c>
      <c r="F73">
        <v>6.4666666666666703</v>
      </c>
      <c r="N73" s="21">
        <f t="shared" si="6"/>
        <v>1</v>
      </c>
      <c r="O73" s="21">
        <f t="shared" si="30"/>
        <v>-4.2666666666666302</v>
      </c>
      <c r="P73" s="93">
        <f t="shared" si="10"/>
        <v>12972.269379999954</v>
      </c>
      <c r="Q73" s="8">
        <f t="shared" si="7"/>
        <v>27118.867938133102</v>
      </c>
      <c r="R73" s="20">
        <f t="shared" si="31"/>
        <v>5.5156935764885343E-3</v>
      </c>
      <c r="S73" s="20">
        <f t="shared" si="32"/>
        <v>1.1530701476074507E-2</v>
      </c>
      <c r="T73" s="5">
        <f t="shared" si="33"/>
        <v>442.1977248646516</v>
      </c>
      <c r="U73" s="1">
        <v>0.99424928445998451</v>
      </c>
      <c r="Y73" s="5">
        <f t="shared" si="19"/>
        <v>12897.669548887121</v>
      </c>
      <c r="Z73" s="5">
        <f t="shared" si="34"/>
        <v>12897.669548887121</v>
      </c>
      <c r="AA73" s="58">
        <f t="shared" si="35"/>
        <v>26962.915042853652</v>
      </c>
      <c r="AB73" s="58">
        <f t="shared" si="36"/>
        <v>52758.254140627891</v>
      </c>
      <c r="AC73" s="70">
        <f t="shared" si="37"/>
        <v>5.483974391724258E-3</v>
      </c>
      <c r="AD73" s="70">
        <f t="shared" si="38"/>
        <v>1.1464391691908767E-2</v>
      </c>
      <c r="AE73" s="70">
        <f t="shared" si="39"/>
        <v>1.6948366083633024E-2</v>
      </c>
      <c r="AF73" s="19">
        <f t="shared" si="40"/>
        <v>10278.593691889637</v>
      </c>
      <c r="AG73" s="19">
        <f t="shared" si="41"/>
        <v>44762.98551091546</v>
      </c>
      <c r="AH73" s="19">
        <f t="shared" si="42"/>
        <v>65320.172894694726</v>
      </c>
      <c r="AI73" s="72">
        <f t="shared" si="22"/>
        <v>-9.9999999999997868E-2</v>
      </c>
      <c r="AJ73" s="6">
        <f t="shared" si="23"/>
        <v>0.56344086021506001</v>
      </c>
    </row>
    <row r="74" spans="1:36" x14ac:dyDescent="0.25">
      <c r="D74">
        <v>32.200000000000003</v>
      </c>
      <c r="F74">
        <v>2.80645161290323</v>
      </c>
      <c r="N74" s="21">
        <f t="shared" si="6"/>
        <v>1.1000000000000014</v>
      </c>
      <c r="O74" s="21">
        <f t="shared" si="30"/>
        <v>-1.87096774193548</v>
      </c>
      <c r="P74" s="93">
        <f t="shared" si="10"/>
        <v>14269.49631800002</v>
      </c>
      <c r="Q74" s="8">
        <f t="shared" si="7"/>
        <v>11891.842291419329</v>
      </c>
      <c r="R74" s="20">
        <f t="shared" si="31"/>
        <v>5.6799314712560646E-3</v>
      </c>
      <c r="S74" s="20">
        <f t="shared" si="32"/>
        <v>4.7335132072631849E-3</v>
      </c>
      <c r="T74" s="5">
        <f t="shared" si="33"/>
        <v>519.58775684694729</v>
      </c>
      <c r="U74" s="1">
        <v>1.0848061723999798</v>
      </c>
      <c r="Y74" s="5">
        <f t="shared" si="19"/>
        <v>15479.637682805205</v>
      </c>
      <c r="Z74" s="5">
        <f t="shared" si="34"/>
        <v>15479.637682805205</v>
      </c>
      <c r="AA74" s="58">
        <f t="shared" si="35"/>
        <v>12900.343918938806</v>
      </c>
      <c r="AB74" s="58">
        <f t="shared" si="36"/>
        <v>43859.619284549219</v>
      </c>
      <c r="AC74" s="70">
        <f t="shared" si="37"/>
        <v>6.1616247188274768E-3</v>
      </c>
      <c r="AD74" s="70">
        <f t="shared" si="38"/>
        <v>5.1349443443759277E-3</v>
      </c>
      <c r="AE74" s="70">
        <f t="shared" si="39"/>
        <v>1.1296569063203404E-2</v>
      </c>
      <c r="AF74" s="19">
        <f t="shared" si="40"/>
        <v>2581.9681339180843</v>
      </c>
      <c r="AG74" s="19">
        <f t="shared" si="41"/>
        <v>-14062.571123914846</v>
      </c>
      <c r="AH74" s="19">
        <f t="shared" si="42"/>
        <v>-8898.6348560786719</v>
      </c>
      <c r="AI74" s="72">
        <f t="shared" si="22"/>
        <v>0.40000000000000213</v>
      </c>
      <c r="AJ74" s="6">
        <f t="shared" si="23"/>
        <v>-3.6602150537634404</v>
      </c>
    </row>
    <row r="75" spans="1:36" x14ac:dyDescent="0.25">
      <c r="O75" s="21"/>
      <c r="P75" s="8"/>
      <c r="Q75" s="8"/>
      <c r="R75" s="20"/>
      <c r="S75" s="20"/>
      <c r="T75" s="5"/>
      <c r="AI75" s="72"/>
      <c r="AJ75" s="6"/>
    </row>
    <row r="76" spans="1:36" x14ac:dyDescent="0.25">
      <c r="AI76" s="72"/>
      <c r="AJ76" s="6"/>
    </row>
    <row r="77" spans="1:36" x14ac:dyDescent="0.25">
      <c r="AI77" s="72"/>
      <c r="AJ77" s="6"/>
    </row>
    <row r="78" spans="1:36" x14ac:dyDescent="0.25">
      <c r="AI78" s="72"/>
      <c r="AJ78" s="6"/>
    </row>
    <row r="79" spans="1:36" x14ac:dyDescent="0.25">
      <c r="AI79" s="72"/>
      <c r="AJ79" s="6"/>
    </row>
    <row r="80" spans="1:36" x14ac:dyDescent="0.25">
      <c r="AI80" s="72"/>
      <c r="AJ80" s="6"/>
    </row>
    <row r="81" spans="35:36" x14ac:dyDescent="0.25">
      <c r="AI81" s="72"/>
      <c r="AJ81" s="6"/>
    </row>
    <row r="82" spans="35:36" x14ac:dyDescent="0.25">
      <c r="AI82" s="72"/>
      <c r="AJ82" s="6"/>
    </row>
    <row r="83" spans="35:36" x14ac:dyDescent="0.25">
      <c r="AI83" s="72"/>
      <c r="AJ83" s="6"/>
    </row>
    <row r="84" spans="35:36" x14ac:dyDescent="0.25">
      <c r="AI84" s="72"/>
      <c r="AJ84" s="6"/>
    </row>
    <row r="85" spans="35:36" x14ac:dyDescent="0.25">
      <c r="AI85" s="72"/>
      <c r="AJ85" s="6"/>
    </row>
    <row r="86" spans="35:36" x14ac:dyDescent="0.25">
      <c r="AI86" s="72"/>
      <c r="AJ86" s="6"/>
    </row>
  </sheetData>
  <mergeCells count="1">
    <mergeCell ref="N3:S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9470-5475-41B7-9D9D-C29F71C9AA92}">
  <sheetPr>
    <tabColor theme="0"/>
  </sheetPr>
  <dimension ref="A1:AI72"/>
  <sheetViews>
    <sheetView zoomScale="80" zoomScaleNormal="80" workbookViewId="0">
      <pane xSplit="3" ySplit="4" topLeftCell="O5" activePane="bottomRight" state="frozen"/>
      <selection pane="topRight" activeCell="C1" sqref="C1"/>
      <selection pane="bottomLeft" activeCell="A5" sqref="A5"/>
      <selection pane="bottomRight" activeCell="AI4" sqref="AI4"/>
    </sheetView>
  </sheetViews>
  <sheetFormatPr defaultRowHeight="15" x14ac:dyDescent="0.25"/>
  <cols>
    <col min="1" max="1" width="11.28515625" style="1" bestFit="1" customWidth="1"/>
    <col min="2" max="2" width="11.28515625" style="1" customWidth="1"/>
    <col min="3" max="3" width="14.5703125" style="1" customWidth="1"/>
    <col min="4" max="4" width="9.140625" style="1"/>
    <col min="5" max="5" width="12.28515625" style="1" bestFit="1" customWidth="1"/>
    <col min="6" max="6" width="9.140625" style="1"/>
    <col min="7" max="7" width="14.85546875" style="1" bestFit="1" customWidth="1"/>
    <col min="8" max="8" width="15.7109375" style="1" customWidth="1"/>
    <col min="9" max="9" width="10.7109375" style="1" bestFit="1" customWidth="1"/>
    <col min="10" max="10" width="14.28515625" style="1" bestFit="1" customWidth="1"/>
    <col min="11" max="11" width="10.7109375" style="1" bestFit="1" customWidth="1"/>
    <col min="12" max="12" width="13.7109375" style="1" bestFit="1" customWidth="1"/>
    <col min="13" max="13" width="10.5703125" style="1" bestFit="1" customWidth="1"/>
    <col min="14" max="15" width="10.85546875" style="1" customWidth="1"/>
    <col min="16" max="16" width="12.85546875" style="1" bestFit="1" customWidth="1"/>
    <col min="17" max="17" width="10.85546875" style="1" customWidth="1"/>
    <col min="18" max="19" width="9.140625" style="1"/>
    <col min="20" max="20" width="10" style="1" bestFit="1" customWidth="1"/>
    <col min="21" max="21" width="9.140625" style="1"/>
    <col min="22" max="23" width="0" style="1" hidden="1" customWidth="1"/>
    <col min="24" max="24" width="12.7109375" style="1" hidden="1" customWidth="1"/>
    <col min="25" max="25" width="12.7109375" style="1" bestFit="1" customWidth="1"/>
    <col min="26" max="26" width="12" style="1" hidden="1" customWidth="1"/>
    <col min="27" max="31" width="9.140625" style="1"/>
    <col min="32" max="32" width="10" style="1" bestFit="1" customWidth="1"/>
    <col min="33" max="33" width="9.140625" style="1"/>
    <col min="34" max="34" width="11.5703125" style="1" bestFit="1" customWidth="1"/>
    <col min="35" max="16384" width="9.140625" style="1"/>
  </cols>
  <sheetData>
    <row r="1" spans="1:35" x14ac:dyDescent="0.25">
      <c r="A1" s="1" t="s">
        <v>13</v>
      </c>
      <c r="E1" s="13">
        <f>E2/SUM($E$2:$H$2)</f>
        <v>0.6078460043986863</v>
      </c>
      <c r="F1" s="13">
        <f t="shared" ref="F1:H1" si="0">F2/SUM($E$2:$H$2)</f>
        <v>-5.1083362463890267E-2</v>
      </c>
      <c r="G1" s="13">
        <f t="shared" si="0"/>
        <v>0.29628608696738407</v>
      </c>
      <c r="H1" s="13">
        <f t="shared" si="0"/>
        <v>0.14695127109781986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35" x14ac:dyDescent="0.25">
      <c r="A2" s="1" t="s">
        <v>12</v>
      </c>
      <c r="E2" s="14">
        <f>E3*STDEV(E5:E63)/STDEV($C$5:$C$63)</f>
        <v>0.50528483906785915</v>
      </c>
      <c r="F2" s="14">
        <f t="shared" ref="F2:H2" si="1">F3*STDEV(F5:F63)/STDEV($C$5:$C$63)</f>
        <v>-4.2464124786254324E-2</v>
      </c>
      <c r="G2" s="14">
        <f t="shared" si="1"/>
        <v>0.24629407232751391</v>
      </c>
      <c r="H2" s="14">
        <f t="shared" si="1"/>
        <v>0.12215635017776179</v>
      </c>
      <c r="I2" s="15"/>
      <c r="J2" s="22">
        <f>E3*3.1/AVERAGE(C5:C63)</f>
        <v>5.8445709960393462</v>
      </c>
      <c r="K2" s="16"/>
      <c r="L2" s="1">
        <f>AVERAGE(D5:D63)</f>
        <v>32.181355932203388</v>
      </c>
      <c r="M2" s="6">
        <f>AVERAGE(F5:F63)</f>
        <v>2.3503389829881356</v>
      </c>
      <c r="N2" s="20">
        <f>1/L2*E3/AVERAGE(C5:C63)</f>
        <v>5.8585023159533851E-2</v>
      </c>
      <c r="O2" s="20">
        <f>F3/AVERAGE(C5:C63)</f>
        <v>-7.3011099721383716E-3</v>
      </c>
      <c r="P2" s="1">
        <v>5.85850231595339E-2</v>
      </c>
    </row>
    <row r="3" spans="1:35" ht="30" customHeight="1" x14ac:dyDescent="0.25">
      <c r="A3" s="1" t="s">
        <v>16</v>
      </c>
      <c r="C3" s="17">
        <v>-7699729.2999999998</v>
      </c>
      <c r="D3" s="17"/>
      <c r="E3" s="17">
        <v>2460105.1</v>
      </c>
      <c r="F3" s="17">
        <v>-9526.9</v>
      </c>
      <c r="G3" s="17">
        <v>0.2</v>
      </c>
      <c r="H3" s="17">
        <v>166866.20000000001</v>
      </c>
      <c r="I3" s="17">
        <v>151605.70000000001</v>
      </c>
      <c r="J3" s="17">
        <v>65616.600000000006</v>
      </c>
      <c r="K3" s="17">
        <v>396803.799</v>
      </c>
      <c r="N3" s="133" t="s">
        <v>17</v>
      </c>
      <c r="O3" s="133"/>
      <c r="P3" s="133"/>
      <c r="Q3" s="133"/>
      <c r="R3" s="133"/>
      <c r="S3" s="133"/>
    </row>
    <row r="4" spans="1:35" s="2" customFormat="1" ht="75" x14ac:dyDescent="0.25">
      <c r="A4" s="2" t="s">
        <v>0</v>
      </c>
      <c r="B4" s="2" t="s">
        <v>43</v>
      </c>
      <c r="C4" s="2" t="s">
        <v>1</v>
      </c>
      <c r="D4" s="2" t="s">
        <v>2</v>
      </c>
      <c r="E4" s="2" t="s">
        <v>15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26</v>
      </c>
      <c r="O4" s="2" t="s">
        <v>27</v>
      </c>
      <c r="P4" s="65" t="s">
        <v>18</v>
      </c>
      <c r="Q4" s="11" t="s">
        <v>19</v>
      </c>
      <c r="R4" s="63" t="s">
        <v>20</v>
      </c>
      <c r="S4" s="2" t="s">
        <v>21</v>
      </c>
      <c r="T4" s="59" t="s">
        <v>42</v>
      </c>
      <c r="U4" s="2" t="s">
        <v>49</v>
      </c>
      <c r="V4" s="2" t="s">
        <v>50</v>
      </c>
      <c r="W4" s="2" t="s">
        <v>51</v>
      </c>
      <c r="X4" s="64" t="s">
        <v>52</v>
      </c>
      <c r="Y4" s="71" t="s">
        <v>53</v>
      </c>
      <c r="Z4" s="71" t="s">
        <v>62</v>
      </c>
      <c r="AA4" s="71" t="s">
        <v>70</v>
      </c>
      <c r="AB4" s="71" t="s">
        <v>74</v>
      </c>
      <c r="AC4" s="71" t="s">
        <v>71</v>
      </c>
      <c r="AD4" s="71" t="s">
        <v>77</v>
      </c>
      <c r="AE4" s="71" t="s">
        <v>75</v>
      </c>
      <c r="AF4" s="71" t="s">
        <v>72</v>
      </c>
      <c r="AG4" s="71" t="s">
        <v>73</v>
      </c>
      <c r="AH4" s="71" t="s">
        <v>76</v>
      </c>
      <c r="AI4" s="2" t="s">
        <v>78</v>
      </c>
    </row>
    <row r="5" spans="1:35" ht="15" customHeight="1" x14ac:dyDescent="0.25">
      <c r="A5" s="4">
        <v>42005</v>
      </c>
      <c r="B5" s="60">
        <f>MONTH(A5)</f>
        <v>1</v>
      </c>
      <c r="C5" s="5">
        <v>175207</v>
      </c>
      <c r="D5" s="1">
        <v>21</v>
      </c>
      <c r="E5" s="6">
        <f>LN(D5)</f>
        <v>3.044522437723423</v>
      </c>
      <c r="F5" s="6">
        <v>0.5</v>
      </c>
      <c r="G5" s="5">
        <v>201045</v>
      </c>
      <c r="H5" s="1">
        <v>0.14000000000000001</v>
      </c>
      <c r="I5" s="1">
        <v>1</v>
      </c>
      <c r="J5" s="1" t="s">
        <v>11</v>
      </c>
      <c r="K5" s="1" t="s">
        <v>11</v>
      </c>
      <c r="L5" s="5">
        <v>1112</v>
      </c>
      <c r="M5" s="7">
        <v>170837</v>
      </c>
      <c r="N5" s="7"/>
      <c r="O5" s="7"/>
      <c r="P5" s="8"/>
      <c r="U5" s="1">
        <f>VLOOKUP($B5,Sheet6!$E$4:$H$15,2,FALSE)</f>
        <v>0.14349747716246505</v>
      </c>
      <c r="V5" s="1">
        <f>VLOOKUP($B5,Sheet6!$E$4:$H$15,3,FALSE)</f>
        <v>0.68238268288829185</v>
      </c>
      <c r="W5" s="1">
        <f>VLOOKUP($B5,Sheet6!$E$4:$H$15,4,FALSE)</f>
        <v>9.7920193453824286E-2</v>
      </c>
    </row>
    <row r="6" spans="1:35" ht="15" customHeight="1" x14ac:dyDescent="0.25">
      <c r="A6" s="4">
        <v>42036</v>
      </c>
      <c r="B6" s="60">
        <f t="shared" ref="B6:B69" si="2">MONTH(A6)</f>
        <v>2</v>
      </c>
      <c r="C6" s="5">
        <v>247070</v>
      </c>
      <c r="D6" s="1">
        <v>27.2</v>
      </c>
      <c r="E6" s="6">
        <f t="shared" ref="E6:E69" si="3">LN(D6)</f>
        <v>3.3032169733019514</v>
      </c>
      <c r="F6" s="6">
        <v>0</v>
      </c>
      <c r="G6" s="5">
        <v>280874</v>
      </c>
      <c r="H6" s="1">
        <v>0.2</v>
      </c>
      <c r="I6" s="1" t="s">
        <v>11</v>
      </c>
      <c r="J6" s="1" t="s">
        <v>11</v>
      </c>
      <c r="K6" s="1" t="s">
        <v>11</v>
      </c>
      <c r="L6" s="5">
        <v>515322</v>
      </c>
      <c r="M6" s="7">
        <v>249233.19</v>
      </c>
      <c r="N6" s="7"/>
      <c r="O6" s="7"/>
      <c r="P6" s="9"/>
      <c r="U6" s="1">
        <f>VLOOKUP($B6,Sheet6!$E$4:$H$15,2,FALSE)</f>
        <v>0.19545951722176011</v>
      </c>
      <c r="V6" s="1">
        <f>VLOOKUP($B6,Sheet6!$E$4:$H$15,3,FALSE)</f>
        <v>0.85888239321641102</v>
      </c>
      <c r="W6" s="1">
        <f>VLOOKUP($B6,Sheet6!$E$4:$H$15,4,FALSE)</f>
        <v>0.16787673792834962</v>
      </c>
    </row>
    <row r="7" spans="1:35" ht="15" customHeight="1" x14ac:dyDescent="0.25">
      <c r="A7" s="4">
        <v>42064</v>
      </c>
      <c r="B7" s="60">
        <f t="shared" si="2"/>
        <v>3</v>
      </c>
      <c r="C7" s="5">
        <v>914101</v>
      </c>
      <c r="D7" s="1">
        <v>31.4</v>
      </c>
      <c r="E7" s="6">
        <f t="shared" si="3"/>
        <v>3.4468078929142076</v>
      </c>
      <c r="F7" s="6">
        <v>0.8</v>
      </c>
      <c r="G7" s="5">
        <v>1187592</v>
      </c>
      <c r="H7" s="1">
        <v>0.72</v>
      </c>
      <c r="I7" s="1" t="s">
        <v>11</v>
      </c>
      <c r="J7" s="1" t="s">
        <v>11</v>
      </c>
      <c r="K7" s="1" t="s">
        <v>11</v>
      </c>
      <c r="L7" s="5">
        <v>1130204</v>
      </c>
      <c r="M7" s="7">
        <v>977590.04</v>
      </c>
      <c r="N7" s="7"/>
      <c r="O7" s="7"/>
      <c r="P7" s="9"/>
      <c r="U7" s="1">
        <f>VLOOKUP($B7,Sheet6!$E$4:$H$15,2,FALSE)</f>
        <v>0.72229787687396263</v>
      </c>
      <c r="V7" s="1">
        <f>VLOOKUP($B7,Sheet6!$E$4:$H$15,3,FALSE)</f>
        <v>1.0186022015062937</v>
      </c>
      <c r="W7" s="1">
        <f>VLOOKUP($B7,Sheet6!$E$4:$H$15,4,FALSE)</f>
        <v>0.73573420752714014</v>
      </c>
    </row>
    <row r="8" spans="1:35" ht="15" customHeight="1" x14ac:dyDescent="0.25">
      <c r="A8" s="4">
        <v>42095</v>
      </c>
      <c r="B8" s="60">
        <f t="shared" si="2"/>
        <v>4</v>
      </c>
      <c r="C8" s="5">
        <v>1505727</v>
      </c>
      <c r="D8" s="1">
        <v>34.799999999999997</v>
      </c>
      <c r="E8" s="6">
        <f t="shared" si="3"/>
        <v>3.5496173867804286</v>
      </c>
      <c r="F8" s="6">
        <v>0.27</v>
      </c>
      <c r="G8" s="5">
        <v>1920577</v>
      </c>
      <c r="H8" s="1">
        <v>1.31</v>
      </c>
      <c r="I8" s="1" t="s">
        <v>11</v>
      </c>
      <c r="J8" s="1" t="s">
        <v>11</v>
      </c>
      <c r="K8" s="1" t="s">
        <v>11</v>
      </c>
      <c r="L8" s="5">
        <v>1633390</v>
      </c>
      <c r="M8" s="7">
        <v>1588218.99</v>
      </c>
      <c r="N8" s="7"/>
      <c r="O8" s="7"/>
      <c r="P8" s="9"/>
      <c r="U8" s="1">
        <f>VLOOKUP($B8,Sheet6!$E$4:$H$15,2,FALSE)</f>
        <v>1.3132951743621322</v>
      </c>
      <c r="V8" s="1">
        <f>VLOOKUP($B8,Sheet6!$E$4:$H$15,3,FALSE)</f>
        <v>1.152219939958919</v>
      </c>
      <c r="W8" s="1">
        <f>VLOOKUP($B8,Sheet6!$E$4:$H$15,4,FALSE)</f>
        <v>1.5132048869518739</v>
      </c>
    </row>
    <row r="9" spans="1:35" ht="15" customHeight="1" x14ac:dyDescent="0.25">
      <c r="A9" s="4">
        <v>42125</v>
      </c>
      <c r="B9" s="60">
        <f t="shared" si="2"/>
        <v>5</v>
      </c>
      <c r="C9" s="5">
        <v>2226879</v>
      </c>
      <c r="D9" s="1">
        <v>39.1</v>
      </c>
      <c r="E9" s="6">
        <f t="shared" si="3"/>
        <v>3.6661224669913199</v>
      </c>
      <c r="F9" s="6">
        <v>0.13666666669999999</v>
      </c>
      <c r="G9" s="5">
        <v>2825127</v>
      </c>
      <c r="H9" s="1">
        <v>1.86</v>
      </c>
      <c r="I9" s="1" t="s">
        <v>11</v>
      </c>
      <c r="J9" s="1" t="s">
        <v>11</v>
      </c>
      <c r="K9" s="1" t="s">
        <v>11</v>
      </c>
      <c r="L9" s="5">
        <v>2193212</v>
      </c>
      <c r="M9" s="7">
        <v>2340052.94</v>
      </c>
      <c r="N9" s="7"/>
      <c r="O9" s="7"/>
      <c r="P9" s="9"/>
      <c r="U9" s="1">
        <f>VLOOKUP($B9,Sheet6!$E$4:$H$15,2,FALSE)</f>
        <v>1.8588039411103712</v>
      </c>
      <c r="V9" s="1">
        <f>VLOOKUP($B9,Sheet6!$E$4:$H$15,3,FALSE)</f>
        <v>1.1851582661821245</v>
      </c>
      <c r="W9" s="1">
        <f>VLOOKUP($B9,Sheet6!$E$4:$H$15,4,FALSE)</f>
        <v>2.2029768560188674</v>
      </c>
    </row>
    <row r="10" spans="1:35" ht="15" customHeight="1" x14ac:dyDescent="0.25">
      <c r="A10" s="4">
        <v>42156</v>
      </c>
      <c r="B10" s="60">
        <f t="shared" si="2"/>
        <v>6</v>
      </c>
      <c r="C10" s="5">
        <v>2325450</v>
      </c>
      <c r="D10" s="1">
        <v>38</v>
      </c>
      <c r="E10" s="6">
        <f t="shared" si="3"/>
        <v>3.6375861597263857</v>
      </c>
      <c r="F10" s="6">
        <v>2.266666667</v>
      </c>
      <c r="G10" s="5">
        <v>3191806</v>
      </c>
      <c r="H10" s="1">
        <v>1.93</v>
      </c>
      <c r="I10" s="1" t="s">
        <v>11</v>
      </c>
      <c r="J10" s="1" t="s">
        <v>11</v>
      </c>
      <c r="K10" s="1" t="s">
        <v>11</v>
      </c>
      <c r="L10" s="5">
        <v>2187323</v>
      </c>
      <c r="M10" s="7">
        <v>2536824.19</v>
      </c>
      <c r="N10" s="7"/>
      <c r="O10" s="7"/>
      <c r="P10" s="9"/>
      <c r="U10" s="1">
        <f>VLOOKUP($B10,Sheet6!$E$4:$H$15,2,FALSE)</f>
        <v>1.9263445537684796</v>
      </c>
      <c r="V10" s="1">
        <f>VLOOKUP($B10,Sheet6!$E$4:$H$15,3,FALSE)</f>
        <v>1.1770790540896401</v>
      </c>
      <c r="W10" s="1">
        <f>VLOOKUP($B10,Sheet6!$E$4:$H$15,4,FALSE)</f>
        <v>2.2674598252005316</v>
      </c>
    </row>
    <row r="11" spans="1:35" ht="15" customHeight="1" x14ac:dyDescent="0.25">
      <c r="A11" s="4">
        <v>42186</v>
      </c>
      <c r="B11" s="60">
        <f t="shared" si="2"/>
        <v>7</v>
      </c>
      <c r="C11" s="5">
        <v>1705594</v>
      </c>
      <c r="D11" s="1">
        <v>34</v>
      </c>
      <c r="E11" s="6">
        <f t="shared" si="3"/>
        <v>3.5263605246161616</v>
      </c>
      <c r="F11" s="6">
        <v>9.5</v>
      </c>
      <c r="G11" s="5">
        <v>2190248</v>
      </c>
      <c r="H11" s="1">
        <v>1.67</v>
      </c>
      <c r="I11" s="1" t="s">
        <v>11</v>
      </c>
      <c r="J11" s="1" t="s">
        <v>11</v>
      </c>
      <c r="K11" s="1" t="s">
        <v>11</v>
      </c>
      <c r="L11" s="5">
        <v>1601370</v>
      </c>
      <c r="M11" s="7">
        <v>1806110.51</v>
      </c>
      <c r="N11" s="7"/>
      <c r="O11" s="7"/>
      <c r="P11" s="9"/>
      <c r="U11" s="1">
        <f>VLOOKUP($B11,Sheet6!$E$4:$H$15,2,FALSE)</f>
        <v>1.6680330624603965</v>
      </c>
      <c r="V11" s="1">
        <f>VLOOKUP($B11,Sheet6!$E$4:$H$15,3,FALSE)</f>
        <v>1.0515405277294989</v>
      </c>
      <c r="W11" s="1">
        <f>VLOOKUP($B11,Sheet6!$E$4:$H$15,4,FALSE)</f>
        <v>1.7540043667698575</v>
      </c>
    </row>
    <row r="12" spans="1:35" ht="15" customHeight="1" x14ac:dyDescent="0.25">
      <c r="A12" s="4">
        <v>42217</v>
      </c>
      <c r="B12" s="60">
        <f t="shared" si="2"/>
        <v>8</v>
      </c>
      <c r="C12" s="5">
        <v>1365831</v>
      </c>
      <c r="D12" s="1">
        <v>33.799999999999997</v>
      </c>
      <c r="E12" s="6">
        <f t="shared" si="3"/>
        <v>3.520460802488973</v>
      </c>
      <c r="F12" s="6">
        <v>9.2333333329999991</v>
      </c>
      <c r="G12" s="5">
        <v>1757924</v>
      </c>
      <c r="H12" s="1">
        <v>1.27</v>
      </c>
      <c r="I12" s="1" t="s">
        <v>11</v>
      </c>
      <c r="J12" s="1" t="s">
        <v>11</v>
      </c>
      <c r="K12" s="1" t="s">
        <v>11</v>
      </c>
      <c r="L12" s="5">
        <v>1436210</v>
      </c>
      <c r="M12" s="7">
        <v>1443547.32</v>
      </c>
      <c r="N12" s="7"/>
      <c r="O12" s="7"/>
      <c r="P12" s="9"/>
      <c r="U12" s="1">
        <f>VLOOKUP($B12,Sheet6!$E$4:$H$15,2,FALSE)</f>
        <v>1.2681794049496478</v>
      </c>
      <c r="V12" s="1">
        <f>VLOOKUP($B12,Sheet6!$E$4:$H$15,3,FALSE)</f>
        <v>1.049676094169695</v>
      </c>
      <c r="W12" s="1">
        <f>VLOOKUP($B12,Sheet6!$E$4:$H$15,4,FALSE)</f>
        <v>1.3311776044939942</v>
      </c>
    </row>
    <row r="13" spans="1:35" ht="15" customHeight="1" x14ac:dyDescent="0.25">
      <c r="A13" s="4">
        <v>42248</v>
      </c>
      <c r="B13" s="60">
        <f t="shared" si="2"/>
        <v>9</v>
      </c>
      <c r="C13" s="5">
        <v>1207089</v>
      </c>
      <c r="D13" s="1">
        <v>35.299999999999997</v>
      </c>
      <c r="E13" s="6">
        <f t="shared" si="3"/>
        <v>3.5638829639392511</v>
      </c>
      <c r="F13" s="6">
        <v>1.0333333330000001</v>
      </c>
      <c r="G13" s="5">
        <v>1503812</v>
      </c>
      <c r="H13" s="1">
        <v>1.06</v>
      </c>
      <c r="I13" s="1" t="s">
        <v>11</v>
      </c>
      <c r="J13" s="1" t="s">
        <v>11</v>
      </c>
      <c r="K13" s="1" t="s">
        <v>11</v>
      </c>
      <c r="L13" s="5">
        <v>1535505</v>
      </c>
      <c r="M13" s="7">
        <v>1237201.9099999999</v>
      </c>
      <c r="N13" s="7"/>
      <c r="O13" s="7"/>
      <c r="P13" s="9"/>
      <c r="U13" s="1">
        <f>VLOOKUP($B13,Sheet6!$E$4:$H$15,2,FALSE)</f>
        <v>1.0594693874163201</v>
      </c>
      <c r="V13" s="1">
        <f>VLOOKUP($B13,Sheet6!$E$4:$H$15,3,FALSE)</f>
        <v>1.0471901827566226</v>
      </c>
      <c r="W13" s="1">
        <f>VLOOKUP($B13,Sheet6!$E$4:$H$15,4,FALSE)</f>
        <v>1.1094659414335433</v>
      </c>
    </row>
    <row r="14" spans="1:35" ht="15" customHeight="1" x14ac:dyDescent="0.25">
      <c r="A14" s="4">
        <v>42278</v>
      </c>
      <c r="B14" s="60">
        <f t="shared" si="2"/>
        <v>10</v>
      </c>
      <c r="C14" s="5">
        <v>1046950</v>
      </c>
      <c r="D14" s="1">
        <v>33.9</v>
      </c>
      <c r="E14" s="6">
        <f t="shared" si="3"/>
        <v>3.5234150143864045</v>
      </c>
      <c r="F14" s="6">
        <v>0.13666666669999999</v>
      </c>
      <c r="G14" s="5">
        <v>1281695</v>
      </c>
      <c r="H14" s="1">
        <v>0.94</v>
      </c>
      <c r="I14" s="1" t="s">
        <v>11</v>
      </c>
      <c r="J14" s="1" t="s">
        <v>11</v>
      </c>
      <c r="K14" s="1" t="s">
        <v>11</v>
      </c>
      <c r="L14" s="5">
        <v>1379400</v>
      </c>
      <c r="M14" s="7">
        <v>1082277.67</v>
      </c>
      <c r="N14" s="7"/>
      <c r="O14" s="7"/>
      <c r="P14" s="9"/>
      <c r="U14" s="1">
        <f>VLOOKUP($B14,Sheet6!$E$4:$H$15,2,FALSE)</f>
        <v>0.93560395574150268</v>
      </c>
      <c r="V14" s="1">
        <f>VLOOKUP($B14,Sheet6!$E$4:$H$15,3,FALSE)</f>
        <v>1.0341391478379942</v>
      </c>
      <c r="W14" s="1">
        <f>VLOOKUP($B14,Sheet6!$E$4:$H$15,4,FALSE)</f>
        <v>0.96754467750437401</v>
      </c>
    </row>
    <row r="15" spans="1:35" ht="15" customHeight="1" x14ac:dyDescent="0.25">
      <c r="A15" s="4">
        <v>42309</v>
      </c>
      <c r="B15" s="60">
        <f t="shared" si="2"/>
        <v>11</v>
      </c>
      <c r="C15" s="5">
        <v>628405</v>
      </c>
      <c r="D15" s="1">
        <v>30.6</v>
      </c>
      <c r="E15" s="6">
        <f t="shared" si="3"/>
        <v>3.4210000089583352</v>
      </c>
      <c r="F15" s="6">
        <v>0</v>
      </c>
      <c r="G15" s="5">
        <v>779346</v>
      </c>
      <c r="H15" s="1">
        <v>0.53</v>
      </c>
      <c r="I15" s="1" t="s">
        <v>11</v>
      </c>
      <c r="J15" s="1" t="s">
        <v>11</v>
      </c>
      <c r="K15" s="1" t="s">
        <v>11</v>
      </c>
      <c r="L15" s="5">
        <v>960355</v>
      </c>
      <c r="M15" s="7">
        <v>635010.17000000004</v>
      </c>
      <c r="N15" s="7"/>
      <c r="O15" s="7"/>
      <c r="P15" s="9"/>
      <c r="U15" s="1">
        <f>VLOOKUP($B15,Sheet6!$E$4:$H$15,2,FALSE)</f>
        <v>0.52854000285010916</v>
      </c>
      <c r="V15" s="1">
        <f>VLOOKUP($B15,Sheet6!$E$4:$H$15,3,FALSE)</f>
        <v>0.94464633696739853</v>
      </c>
      <c r="W15" s="1">
        <f>VLOOKUP($B15,Sheet6!$E$4:$H$15,4,FALSE)</f>
        <v>0.49928337763309399</v>
      </c>
    </row>
    <row r="16" spans="1:35" ht="15" customHeight="1" x14ac:dyDescent="0.25">
      <c r="A16" s="4">
        <v>42339</v>
      </c>
      <c r="B16" s="60">
        <f t="shared" si="2"/>
        <v>12</v>
      </c>
      <c r="C16" s="5">
        <v>327716</v>
      </c>
      <c r="D16" s="1">
        <v>24.4</v>
      </c>
      <c r="E16" s="6">
        <f t="shared" si="3"/>
        <v>3.1945831322991562</v>
      </c>
      <c r="F16" s="6">
        <v>0</v>
      </c>
      <c r="G16" s="5">
        <v>385773</v>
      </c>
      <c r="H16" s="1">
        <v>0.23</v>
      </c>
      <c r="I16" s="1" t="s">
        <v>11</v>
      </c>
      <c r="J16" s="1">
        <v>1</v>
      </c>
      <c r="K16" s="1" t="s">
        <v>11</v>
      </c>
      <c r="L16" s="5">
        <v>339696</v>
      </c>
      <c r="M16" s="7">
        <v>313272.68</v>
      </c>
      <c r="N16" s="7"/>
      <c r="O16" s="7"/>
      <c r="P16" s="9"/>
      <c r="U16" s="1">
        <f>VLOOKUP($B16,Sheet6!$E$4:$H$15,2,FALSE)</f>
        <v>0.22559455760356614</v>
      </c>
      <c r="V16" s="1">
        <f>VLOOKUP($B16,Sheet6!$E$4:$H$15,3,FALSE)</f>
        <v>0.7481039658713855</v>
      </c>
      <c r="W16" s="1">
        <f>VLOOKUP($B16,Sheet6!$E$4:$H$15,4,FALSE)</f>
        <v>0.16876818322222856</v>
      </c>
    </row>
    <row r="17" spans="1:34" ht="15" customHeight="1" x14ac:dyDescent="0.25">
      <c r="A17" s="4">
        <v>42370</v>
      </c>
      <c r="B17" s="60">
        <f t="shared" si="2"/>
        <v>1</v>
      </c>
      <c r="C17" s="5">
        <v>210610</v>
      </c>
      <c r="D17" s="1">
        <v>23.4</v>
      </c>
      <c r="E17" s="6">
        <f t="shared" si="3"/>
        <v>3.1527360223636558</v>
      </c>
      <c r="F17" s="6">
        <v>0.1033333333</v>
      </c>
      <c r="G17" s="5">
        <v>239823</v>
      </c>
      <c r="H17" s="1">
        <v>0.14000000000000001</v>
      </c>
      <c r="I17" s="1">
        <v>1</v>
      </c>
      <c r="J17" s="1" t="s">
        <v>11</v>
      </c>
      <c r="K17" s="1" t="s">
        <v>11</v>
      </c>
      <c r="L17" s="5">
        <v>278863</v>
      </c>
      <c r="M17" s="7">
        <v>204980</v>
      </c>
      <c r="N17" s="21">
        <f t="shared" ref="N17:N48" si="4">D17-D5</f>
        <v>2.3999999999999986</v>
      </c>
      <c r="O17" s="21">
        <f>F17-F5</f>
        <v>-0.3966666667</v>
      </c>
      <c r="P17" s="8">
        <f>E$3*E17-E$3*E5</f>
        <v>266216.79146271851</v>
      </c>
      <c r="Q17" s="8">
        <f t="shared" ref="Q17:Q48" si="5">F$3*F17-F$3*F5</f>
        <v>3779.0036669842298</v>
      </c>
      <c r="R17" s="20">
        <f>P17/$C5</f>
        <v>1.519441526096095</v>
      </c>
      <c r="S17" s="20">
        <f>Q17/$C5</f>
        <v>2.1568793866593401E-2</v>
      </c>
      <c r="T17" s="5">
        <f t="shared" ref="T17:T48" si="6">N17*$N$2*C5</f>
        <v>24634.814766509859</v>
      </c>
      <c r="U17" s="1">
        <f>VLOOKUP($B17,Sheet6!$E$4:$H$15,2,FALSE)</f>
        <v>0.14349747716246505</v>
      </c>
      <c r="V17" s="1">
        <f>VLOOKUP($B17,Sheet6!$E$4:$H$15,3,FALSE)</f>
        <v>0.68238268288829185</v>
      </c>
      <c r="W17" s="1">
        <f>VLOOKUP($B17,Sheet6!$E$4:$H$15,4,FALSE)</f>
        <v>9.7920193453824286E-2</v>
      </c>
      <c r="X17" s="5">
        <f>P17*W17</f>
        <v>26067.999720685795</v>
      </c>
      <c r="Y17" s="5">
        <f>U17*P17</f>
        <v>38201.43795318617</v>
      </c>
      <c r="Z17" s="5">
        <f>P17*MIN(U17:V17)</f>
        <v>38201.43795318617</v>
      </c>
      <c r="AA17" s="58">
        <f>U17*Q17</f>
        <v>542.27749239994125</v>
      </c>
      <c r="AB17" s="58">
        <f>SUM(Y17:AA17)</f>
        <v>76945.15339877228</v>
      </c>
      <c r="AC17" s="70">
        <f>Y17/$C5</f>
        <v>0.21803602569067543</v>
      </c>
      <c r="AD17" s="70">
        <f>AA17/$C5</f>
        <v>3.095067505293403E-3</v>
      </c>
      <c r="AE17" s="70">
        <f>SUM(AC17:AD17)</f>
        <v>0.22113109319596883</v>
      </c>
    </row>
    <row r="18" spans="1:34" ht="15" customHeight="1" x14ac:dyDescent="0.25">
      <c r="A18" s="4">
        <v>42401</v>
      </c>
      <c r="B18" s="60">
        <f t="shared" si="2"/>
        <v>2</v>
      </c>
      <c r="C18" s="5">
        <v>268312</v>
      </c>
      <c r="D18" s="1">
        <v>29.1</v>
      </c>
      <c r="E18" s="6">
        <f t="shared" si="3"/>
        <v>3.3707381741774469</v>
      </c>
      <c r="F18" s="6">
        <v>0</v>
      </c>
      <c r="G18" s="5">
        <v>309165</v>
      </c>
      <c r="H18" s="1">
        <v>0.2</v>
      </c>
      <c r="I18" s="1" t="s">
        <v>11</v>
      </c>
      <c r="J18" s="1" t="s">
        <v>11</v>
      </c>
      <c r="K18" s="1" t="s">
        <v>11</v>
      </c>
      <c r="L18" s="5">
        <v>687089</v>
      </c>
      <c r="M18" s="7">
        <v>290064</v>
      </c>
      <c r="N18" s="21">
        <f t="shared" si="4"/>
        <v>1.9000000000000021</v>
      </c>
      <c r="O18" s="21">
        <f t="shared" ref="O18:O71" si="7">F18-F6</f>
        <v>0</v>
      </c>
      <c r="P18" s="8">
        <f t="shared" ref="P18:P48" si="8">E$3*E18-E$3*E6</f>
        <v>166109.25063193124</v>
      </c>
      <c r="Q18" s="8">
        <f t="shared" si="5"/>
        <v>0</v>
      </c>
      <c r="R18" s="20">
        <f t="shared" ref="R18:S18" si="9">P18/$C6</f>
        <v>0.67231655252329803</v>
      </c>
      <c r="S18" s="20">
        <f t="shared" si="9"/>
        <v>0</v>
      </c>
      <c r="T18" s="5">
        <f t="shared" si="6"/>
        <v>27501.743176849483</v>
      </c>
      <c r="U18" s="1">
        <f>VLOOKUP($B18,Sheet6!$E$4:$H$15,2,FALSE)</f>
        <v>0.19545951722176011</v>
      </c>
      <c r="V18" s="1">
        <f>VLOOKUP($B18,Sheet6!$E$4:$H$15,3,FALSE)</f>
        <v>0.85888239321641102</v>
      </c>
      <c r="W18" s="1">
        <f>VLOOKUP($B18,Sheet6!$E$4:$H$15,4,FALSE)</f>
        <v>0.16787673792834962</v>
      </c>
      <c r="X18" s="5">
        <f t="shared" ref="X18:X71" si="10">P18*W18</f>
        <v>27885.879135811265</v>
      </c>
      <c r="Y18" s="5">
        <f t="shared" ref="Y18:Y71" si="11">U18*P18</f>
        <v>32467.633934585629</v>
      </c>
      <c r="Z18" s="5">
        <f t="shared" ref="Z18:Z71" si="12">P18*MIN(U18:V18)</f>
        <v>32467.633934585629</v>
      </c>
      <c r="AA18" s="58">
        <f t="shared" ref="AA18:AA71" si="13">U18*Q18</f>
        <v>0</v>
      </c>
      <c r="AB18" s="58">
        <f t="shared" ref="AB18:AB71" si="14">SUM(Y18:AA18)</f>
        <v>64935.267869171257</v>
      </c>
      <c r="AC18" s="70">
        <f t="shared" ref="AC18:AC71" si="15">Y18/$C6</f>
        <v>0.13141066877640195</v>
      </c>
      <c r="AD18" s="70">
        <f t="shared" ref="AD18:AD71" si="16">AA18/$C6</f>
        <v>0</v>
      </c>
      <c r="AE18" s="70">
        <f t="shared" ref="AE18:AE71" si="17">SUM(AC18:AD18)</f>
        <v>0.13141066877640195</v>
      </c>
      <c r="AF18" s="19">
        <f>Y18-Y17</f>
        <v>-5733.8040186005419</v>
      </c>
      <c r="AG18" s="19">
        <f>AA18-AA17</f>
        <v>-542.27749239994125</v>
      </c>
      <c r="AH18" s="19">
        <f>AB18-AB17</f>
        <v>-12009.885529601022</v>
      </c>
    </row>
    <row r="19" spans="1:34" ht="15" customHeight="1" x14ac:dyDescent="0.25">
      <c r="A19" s="4">
        <v>42430</v>
      </c>
      <c r="B19" s="60">
        <f t="shared" si="2"/>
        <v>3</v>
      </c>
      <c r="C19" s="5">
        <v>866432</v>
      </c>
      <c r="D19" s="1">
        <v>34.5</v>
      </c>
      <c r="E19" s="6">
        <f t="shared" si="3"/>
        <v>3.5409593240373143</v>
      </c>
      <c r="F19" s="6">
        <v>0.13666666669999999</v>
      </c>
      <c r="G19" s="5">
        <v>991015</v>
      </c>
      <c r="H19" s="1">
        <v>0.72</v>
      </c>
      <c r="I19" s="1" t="s">
        <v>11</v>
      </c>
      <c r="J19" s="1" t="s">
        <v>11</v>
      </c>
      <c r="K19" s="1" t="s">
        <v>11</v>
      </c>
      <c r="L19" s="5">
        <v>1328831</v>
      </c>
      <c r="M19" s="7">
        <v>877570</v>
      </c>
      <c r="N19" s="21">
        <f t="shared" si="4"/>
        <v>3.1000000000000014</v>
      </c>
      <c r="O19" s="21">
        <f t="shared" si="7"/>
        <v>-0.66333333329999999</v>
      </c>
      <c r="P19" s="8">
        <f t="shared" si="8"/>
        <v>231622.41587825306</v>
      </c>
      <c r="Q19" s="8">
        <f t="shared" si="5"/>
        <v>6319.5103330157708</v>
      </c>
      <c r="R19" s="20">
        <f t="shared" ref="R19:S19" si="18">P19/$C7</f>
        <v>0.25338820970358095</v>
      </c>
      <c r="S19" s="20">
        <f t="shared" si="18"/>
        <v>6.9133611417291647E-3</v>
      </c>
      <c r="T19" s="5">
        <f t="shared" si="6"/>
        <v>166013.14759097455</v>
      </c>
      <c r="U19" s="1">
        <f>VLOOKUP($B19,Sheet6!$E$4:$H$15,2,FALSE)</f>
        <v>0.72229787687396263</v>
      </c>
      <c r="V19" s="1">
        <f>VLOOKUP($B19,Sheet6!$E$4:$H$15,3,FALSE)</f>
        <v>1.0186022015062937</v>
      </c>
      <c r="W19" s="1">
        <f>VLOOKUP($B19,Sheet6!$E$4:$H$15,4,FALSE)</f>
        <v>0.73573420752714014</v>
      </c>
      <c r="X19" s="5">
        <f t="shared" si="10"/>
        <v>170412.53459170819</v>
      </c>
      <c r="Y19" s="5">
        <f t="shared" si="11"/>
        <v>167300.37922528019</v>
      </c>
      <c r="Z19" s="5">
        <f t="shared" si="12"/>
        <v>167300.37922528019</v>
      </c>
      <c r="AA19" s="58">
        <f t="shared" si="13"/>
        <v>4564.56889642036</v>
      </c>
      <c r="AB19" s="58">
        <f t="shared" si="14"/>
        <v>339165.32734698075</v>
      </c>
      <c r="AC19" s="70">
        <f t="shared" si="15"/>
        <v>0.18302176589379093</v>
      </c>
      <c r="AD19" s="70">
        <f t="shared" si="16"/>
        <v>4.99350607473393E-3</v>
      </c>
      <c r="AE19" s="70">
        <f t="shared" si="17"/>
        <v>0.18801527196852486</v>
      </c>
      <c r="AF19" s="19">
        <f t="shared" ref="AF19:AF71" si="19">Y19-Y18</f>
        <v>134832.74529069455</v>
      </c>
      <c r="AG19" s="19">
        <f t="shared" ref="AG19:AG71" si="20">AA19-AA18</f>
        <v>4564.56889642036</v>
      </c>
      <c r="AH19" s="19">
        <f t="shared" ref="AH19:AH71" si="21">AB19-AB18</f>
        <v>274230.05947780947</v>
      </c>
    </row>
    <row r="20" spans="1:34" ht="15" customHeight="1" x14ac:dyDescent="0.25">
      <c r="A20" s="4">
        <v>42461</v>
      </c>
      <c r="B20" s="60">
        <f t="shared" si="2"/>
        <v>4</v>
      </c>
      <c r="C20" s="5">
        <v>1987536</v>
      </c>
      <c r="D20" s="1">
        <v>40.9</v>
      </c>
      <c r="E20" s="6">
        <f t="shared" si="3"/>
        <v>3.7111300630487558</v>
      </c>
      <c r="F20" s="6">
        <v>0</v>
      </c>
      <c r="G20" s="5">
        <v>2330764</v>
      </c>
      <c r="H20" s="1">
        <v>1.31</v>
      </c>
      <c r="I20" s="1" t="s">
        <v>11</v>
      </c>
      <c r="J20" s="1" t="s">
        <v>11</v>
      </c>
      <c r="K20" s="1" t="s">
        <v>11</v>
      </c>
      <c r="L20" s="5">
        <v>2115338</v>
      </c>
      <c r="M20" s="7">
        <v>2005001</v>
      </c>
      <c r="N20" s="21">
        <f t="shared" si="4"/>
        <v>6.1000000000000014</v>
      </c>
      <c r="O20" s="21">
        <f t="shared" si="7"/>
        <v>-0.27</v>
      </c>
      <c r="P20" s="8">
        <f t="shared" si="8"/>
        <v>397338.15860236064</v>
      </c>
      <c r="Q20" s="8">
        <f t="shared" si="5"/>
        <v>2572.2629999999999</v>
      </c>
      <c r="R20" s="20">
        <f t="shared" ref="R20:S20" si="22">P20/$C8</f>
        <v>0.26388459435366479</v>
      </c>
      <c r="S20" s="20">
        <f t="shared" si="22"/>
        <v>1.7083196356311601E-3</v>
      </c>
      <c r="T20" s="5">
        <f t="shared" si="6"/>
        <v>538099.61211830622</v>
      </c>
      <c r="U20" s="1">
        <f>VLOOKUP($B20,Sheet6!$E$4:$H$15,2,FALSE)</f>
        <v>1.3132951743621322</v>
      </c>
      <c r="V20" s="1">
        <f>VLOOKUP($B20,Sheet6!$E$4:$H$15,3,FALSE)</f>
        <v>1.152219939958919</v>
      </c>
      <c r="W20" s="1">
        <f>VLOOKUP($B20,Sheet6!$E$4:$H$15,4,FALSE)</f>
        <v>1.5132048869518739</v>
      </c>
      <c r="X20" s="5">
        <f t="shared" si="10"/>
        <v>601254.04336955084</v>
      </c>
      <c r="Y20" s="5">
        <f t="shared" si="11"/>
        <v>521822.28628241573</v>
      </c>
      <c r="Z20" s="5">
        <f t="shared" si="12"/>
        <v>457820.94924819941</v>
      </c>
      <c r="AA20" s="58">
        <f t="shared" si="13"/>
        <v>3378.1405850902611</v>
      </c>
      <c r="AB20" s="58">
        <f t="shared" si="14"/>
        <v>983021.37611570535</v>
      </c>
      <c r="AC20" s="70">
        <f t="shared" si="15"/>
        <v>0.34655836435317672</v>
      </c>
      <c r="AD20" s="70">
        <f t="shared" si="16"/>
        <v>2.2435279337424787E-3</v>
      </c>
      <c r="AE20" s="70">
        <f t="shared" si="17"/>
        <v>0.34880189228691921</v>
      </c>
      <c r="AF20" s="19">
        <f t="shared" si="19"/>
        <v>354521.90705713554</v>
      </c>
      <c r="AG20" s="19">
        <f t="shared" si="20"/>
        <v>-1186.4283113300989</v>
      </c>
      <c r="AH20" s="19">
        <f t="shared" si="21"/>
        <v>643856.04876872455</v>
      </c>
    </row>
    <row r="21" spans="1:34" ht="15" customHeight="1" x14ac:dyDescent="0.25">
      <c r="A21" s="4">
        <v>42491</v>
      </c>
      <c r="B21" s="60">
        <f t="shared" si="2"/>
        <v>5</v>
      </c>
      <c r="C21" s="5">
        <v>2506680</v>
      </c>
      <c r="D21" s="1">
        <v>36.5</v>
      </c>
      <c r="E21" s="6">
        <f t="shared" si="3"/>
        <v>3.597312260588446</v>
      </c>
      <c r="F21" s="6">
        <v>3.5666666669999998</v>
      </c>
      <c r="G21" s="5">
        <v>3100404</v>
      </c>
      <c r="H21" s="1">
        <v>1.86</v>
      </c>
      <c r="I21" s="1" t="s">
        <v>11</v>
      </c>
      <c r="J21" s="1" t="s">
        <v>11</v>
      </c>
      <c r="K21" s="1" t="s">
        <v>11</v>
      </c>
      <c r="L21" s="5">
        <v>2046310</v>
      </c>
      <c r="M21" s="7">
        <v>2513493</v>
      </c>
      <c r="N21" s="21">
        <f t="shared" si="4"/>
        <v>-2.6000000000000014</v>
      </c>
      <c r="O21" s="21">
        <f t="shared" si="7"/>
        <v>3.4300000002999997</v>
      </c>
      <c r="P21" s="8">
        <f t="shared" si="8"/>
        <v>-169280.3397037629</v>
      </c>
      <c r="Q21" s="8">
        <f t="shared" si="5"/>
        <v>-32677.267002858069</v>
      </c>
      <c r="R21" s="20">
        <f t="shared" ref="R21:S21" si="23">P21/$C9</f>
        <v>-7.6016855744637638E-2</v>
      </c>
      <c r="S21" s="20">
        <f t="shared" si="23"/>
        <v>-1.4674020008656989E-2</v>
      </c>
      <c r="T21" s="5">
        <f t="shared" si="6"/>
        <v>-339200.57025004708</v>
      </c>
      <c r="U21" s="1">
        <f>VLOOKUP($B21,Sheet6!$E$4:$H$15,2,FALSE)</f>
        <v>1.8588039411103712</v>
      </c>
      <c r="V21" s="1">
        <f>VLOOKUP($B21,Sheet6!$E$4:$H$15,3,FALSE)</f>
        <v>1.1851582661821245</v>
      </c>
      <c r="W21" s="1">
        <f>VLOOKUP($B21,Sheet6!$E$4:$H$15,4,FALSE)</f>
        <v>2.2029768560188674</v>
      </c>
      <c r="X21" s="5">
        <f t="shared" si="10"/>
        <v>-372920.67054640147</v>
      </c>
      <c r="Y21" s="5">
        <f t="shared" si="11"/>
        <v>-314658.96259385691</v>
      </c>
      <c r="Z21" s="5">
        <f t="shared" si="12"/>
        <v>-200623.9939020327</v>
      </c>
      <c r="AA21" s="58">
        <f t="shared" si="13"/>
        <v>-60740.632689628466</v>
      </c>
      <c r="AB21" s="58">
        <f t="shared" si="14"/>
        <v>-576023.5891855181</v>
      </c>
      <c r="AC21" s="70">
        <f t="shared" si="15"/>
        <v>-0.14130043104895099</v>
      </c>
      <c r="AD21" s="70">
        <f t="shared" si="16"/>
        <v>-2.7276126224024057E-2</v>
      </c>
      <c r="AE21" s="70">
        <f t="shared" si="17"/>
        <v>-0.16857655727297505</v>
      </c>
      <c r="AF21" s="19">
        <f t="shared" si="19"/>
        <v>-836481.2488762727</v>
      </c>
      <c r="AG21" s="19">
        <f t="shared" si="20"/>
        <v>-64118.773274718726</v>
      </c>
      <c r="AH21" s="19">
        <f t="shared" si="21"/>
        <v>-1559044.9653012236</v>
      </c>
    </row>
    <row r="22" spans="1:34" ht="15" customHeight="1" x14ac:dyDescent="0.25">
      <c r="A22" s="4">
        <v>42522</v>
      </c>
      <c r="B22" s="60">
        <f t="shared" si="2"/>
        <v>6</v>
      </c>
      <c r="C22" s="5">
        <v>2120642</v>
      </c>
      <c r="D22" s="1">
        <v>37.1</v>
      </c>
      <c r="E22" s="6">
        <f t="shared" si="3"/>
        <v>3.6136169696133895</v>
      </c>
      <c r="F22" s="6">
        <v>1.9</v>
      </c>
      <c r="G22" s="5">
        <v>2635484</v>
      </c>
      <c r="H22" s="1">
        <v>1.93</v>
      </c>
      <c r="I22" s="1" t="s">
        <v>11</v>
      </c>
      <c r="J22" s="1" t="s">
        <v>11</v>
      </c>
      <c r="K22" s="1" t="s">
        <v>11</v>
      </c>
      <c r="L22" s="5">
        <v>2020586</v>
      </c>
      <c r="M22" s="7">
        <v>2184688</v>
      </c>
      <c r="N22" s="21">
        <f t="shared" si="4"/>
        <v>-0.89999999999999858</v>
      </c>
      <c r="O22" s="21">
        <f t="shared" si="7"/>
        <v>-0.36666666700000006</v>
      </c>
      <c r="P22" s="8">
        <f t="shared" si="8"/>
        <v>-58966.726839851588</v>
      </c>
      <c r="Q22" s="8">
        <f t="shared" si="5"/>
        <v>3493.1966698423021</v>
      </c>
      <c r="R22" s="20">
        <f t="shared" ref="R22:S22" si="24">P22/$C10</f>
        <v>-2.535712521871104E-2</v>
      </c>
      <c r="S22" s="20">
        <f t="shared" si="24"/>
        <v>1.5021594400405523E-3</v>
      </c>
      <c r="T22" s="5">
        <f t="shared" si="6"/>
        <v>-122612.887895704</v>
      </c>
      <c r="U22" s="1">
        <f>VLOOKUP($B22,Sheet6!$E$4:$H$15,2,FALSE)</f>
        <v>1.9263445537684796</v>
      </c>
      <c r="V22" s="1">
        <f>VLOOKUP($B22,Sheet6!$E$4:$H$15,3,FALSE)</f>
        <v>1.1770790540896401</v>
      </c>
      <c r="W22" s="1">
        <f>VLOOKUP($B22,Sheet6!$E$4:$H$15,4,FALSE)</f>
        <v>2.2674598252005316</v>
      </c>
      <c r="X22" s="5">
        <f t="shared" si="10"/>
        <v>-133704.68413293737</v>
      </c>
      <c r="Y22" s="5">
        <f t="shared" si="11"/>
        <v>-113590.23310150174</v>
      </c>
      <c r="Z22" s="5">
        <f t="shared" si="12"/>
        <v>-69408.499051414692</v>
      </c>
      <c r="AA22" s="58">
        <f t="shared" si="13"/>
        <v>6729.1003801929082</v>
      </c>
      <c r="AB22" s="58">
        <f t="shared" si="14"/>
        <v>-176269.63177272351</v>
      </c>
      <c r="AC22" s="70">
        <f t="shared" si="15"/>
        <v>-4.8846560064289384E-2</v>
      </c>
      <c r="AD22" s="70">
        <f t="shared" si="16"/>
        <v>2.8936766562140267E-3</v>
      </c>
      <c r="AE22" s="70">
        <f t="shared" si="17"/>
        <v>-4.5952883408075358E-2</v>
      </c>
      <c r="AF22" s="19">
        <f t="shared" si="19"/>
        <v>201068.72949235517</v>
      </c>
      <c r="AG22" s="19">
        <f t="shared" si="20"/>
        <v>67469.733069821377</v>
      </c>
      <c r="AH22" s="19">
        <f t="shared" si="21"/>
        <v>399753.95741279458</v>
      </c>
    </row>
    <row r="23" spans="1:34" ht="15" customHeight="1" x14ac:dyDescent="0.25">
      <c r="A23" s="4">
        <v>42552</v>
      </c>
      <c r="B23" s="60">
        <f t="shared" si="2"/>
        <v>7</v>
      </c>
      <c r="C23" s="5">
        <v>1723567</v>
      </c>
      <c r="D23" s="1">
        <v>33.299999999999997</v>
      </c>
      <c r="E23" s="6">
        <f t="shared" si="3"/>
        <v>3.505557396986398</v>
      </c>
      <c r="F23" s="6">
        <v>7.6666666670000003</v>
      </c>
      <c r="G23" s="5">
        <v>2109432</v>
      </c>
      <c r="H23" s="1">
        <v>1.67</v>
      </c>
      <c r="I23" s="1" t="s">
        <v>11</v>
      </c>
      <c r="J23" s="1" t="s">
        <v>11</v>
      </c>
      <c r="K23" s="1" t="s">
        <v>11</v>
      </c>
      <c r="L23" s="5">
        <v>1551495</v>
      </c>
      <c r="M23" s="7">
        <v>1738342</v>
      </c>
      <c r="N23" s="21">
        <f t="shared" si="4"/>
        <v>-0.70000000000000284</v>
      </c>
      <c r="O23" s="21">
        <f t="shared" si="7"/>
        <v>-1.8333333329999997</v>
      </c>
      <c r="P23" s="8">
        <f t="shared" si="8"/>
        <v>-51177.880377933383</v>
      </c>
      <c r="Q23" s="8">
        <f t="shared" si="5"/>
        <v>17465.983330157702</v>
      </c>
      <c r="R23" s="20">
        <f t="shared" ref="R23:S23" si="25">P23/$C11</f>
        <v>-3.0005898459969597E-2</v>
      </c>
      <c r="S23" s="20">
        <f t="shared" si="25"/>
        <v>1.0240410865749823E-2</v>
      </c>
      <c r="T23" s="5">
        <f t="shared" si="6"/>
        <v>-69945.584793533664</v>
      </c>
      <c r="U23" s="1">
        <f>VLOOKUP($B23,Sheet6!$E$4:$H$15,2,FALSE)</f>
        <v>1.6680330624603965</v>
      </c>
      <c r="V23" s="1">
        <f>VLOOKUP($B23,Sheet6!$E$4:$H$15,3,FALSE)</f>
        <v>1.0515405277294989</v>
      </c>
      <c r="W23" s="1">
        <f>VLOOKUP($B23,Sheet6!$E$4:$H$15,4,FALSE)</f>
        <v>1.7540043667698575</v>
      </c>
      <c r="X23" s="5">
        <f t="shared" si="10"/>
        <v>-89766.225664920552</v>
      </c>
      <c r="Y23" s="5">
        <f t="shared" si="11"/>
        <v>-85366.396537036053</v>
      </c>
      <c r="Z23" s="5">
        <f t="shared" si="12"/>
        <v>-53815.615340689234</v>
      </c>
      <c r="AA23" s="58">
        <f t="shared" si="13"/>
        <v>29133.837663085185</v>
      </c>
      <c r="AB23" s="58">
        <f t="shared" si="14"/>
        <v>-110048.17421464009</v>
      </c>
      <c r="AC23" s="70">
        <f t="shared" si="15"/>
        <v>-5.0050830700058779E-2</v>
      </c>
      <c r="AD23" s="70">
        <f t="shared" si="16"/>
        <v>1.7081343897249395E-2</v>
      </c>
      <c r="AE23" s="70">
        <f t="shared" si="17"/>
        <v>-3.2969486802809381E-2</v>
      </c>
      <c r="AF23" s="19">
        <f t="shared" si="19"/>
        <v>28223.836564465688</v>
      </c>
      <c r="AG23" s="19">
        <f t="shared" si="20"/>
        <v>22404.737282892278</v>
      </c>
      <c r="AH23" s="19">
        <f t="shared" si="21"/>
        <v>66221.457558083421</v>
      </c>
    </row>
    <row r="24" spans="1:34" ht="15" customHeight="1" x14ac:dyDescent="0.25">
      <c r="A24" s="4">
        <v>42583</v>
      </c>
      <c r="B24" s="60">
        <f t="shared" si="2"/>
        <v>8</v>
      </c>
      <c r="C24" s="5">
        <v>1266068</v>
      </c>
      <c r="D24" s="1">
        <v>34.4</v>
      </c>
      <c r="E24" s="6">
        <f t="shared" si="3"/>
        <v>3.5380565643793527</v>
      </c>
      <c r="F24" s="6">
        <v>3.6666666669999999</v>
      </c>
      <c r="G24" s="5">
        <v>1554925</v>
      </c>
      <c r="H24" s="1">
        <v>1.27</v>
      </c>
      <c r="I24" s="1" t="s">
        <v>11</v>
      </c>
      <c r="J24" s="1" t="s">
        <v>11</v>
      </c>
      <c r="K24" s="1" t="s">
        <v>11</v>
      </c>
      <c r="L24" s="5">
        <v>1491931</v>
      </c>
      <c r="M24" s="7">
        <v>1297624</v>
      </c>
      <c r="N24" s="21">
        <f t="shared" si="4"/>
        <v>0.60000000000000142</v>
      </c>
      <c r="O24" s="21">
        <f t="shared" si="7"/>
        <v>-5.5666666659999997</v>
      </c>
      <c r="P24" s="8">
        <f t="shared" si="8"/>
        <v>43287.423564909026</v>
      </c>
      <c r="Q24" s="8">
        <f t="shared" si="5"/>
        <v>53033.07666031539</v>
      </c>
      <c r="R24" s="20">
        <f t="shared" ref="R24:S24" si="26">P24/$C12</f>
        <v>3.1693103733118538E-2</v>
      </c>
      <c r="S24" s="20">
        <f t="shared" si="26"/>
        <v>3.882843240511849E-2</v>
      </c>
      <c r="T24" s="5">
        <f t="shared" si="6"/>
        <v>48010.344460205684</v>
      </c>
      <c r="U24" s="1">
        <f>VLOOKUP($B24,Sheet6!$E$4:$H$15,2,FALSE)</f>
        <v>1.2681794049496478</v>
      </c>
      <c r="V24" s="1">
        <f>VLOOKUP($B24,Sheet6!$E$4:$H$15,3,FALSE)</f>
        <v>1.049676094169695</v>
      </c>
      <c r="W24" s="1">
        <f>VLOOKUP($B24,Sheet6!$E$4:$H$15,4,FALSE)</f>
        <v>1.3311776044939942</v>
      </c>
      <c r="X24" s="5">
        <f t="shared" si="10"/>
        <v>57623.248805852476</v>
      </c>
      <c r="Y24" s="5">
        <f t="shared" si="11"/>
        <v>54896.219058349692</v>
      </c>
      <c r="Z24" s="5">
        <f t="shared" si="12"/>
        <v>45437.773694282921</v>
      </c>
      <c r="AA24" s="58">
        <f t="shared" si="13"/>
        <v>67255.455601727823</v>
      </c>
      <c r="AB24" s="58">
        <f t="shared" si="14"/>
        <v>167589.44835436044</v>
      </c>
      <c r="AC24" s="70">
        <f t="shared" si="15"/>
        <v>4.0192541433273728E-2</v>
      </c>
      <c r="AD24" s="70">
        <f t="shared" si="16"/>
        <v>4.9241418302650782E-2</v>
      </c>
      <c r="AE24" s="70">
        <f t="shared" si="17"/>
        <v>8.9433959735924509E-2</v>
      </c>
      <c r="AF24" s="19">
        <f t="shared" si="19"/>
        <v>140262.61559538575</v>
      </c>
      <c r="AG24" s="19">
        <f t="shared" si="20"/>
        <v>38121.617938642637</v>
      </c>
      <c r="AH24" s="19">
        <f t="shared" si="21"/>
        <v>277637.62256900052</v>
      </c>
    </row>
    <row r="25" spans="1:34" ht="15" customHeight="1" x14ac:dyDescent="0.25">
      <c r="A25" s="4">
        <v>42614</v>
      </c>
      <c r="B25" s="60">
        <f t="shared" si="2"/>
        <v>9</v>
      </c>
      <c r="C25" s="5">
        <v>1076600</v>
      </c>
      <c r="D25" s="1">
        <v>32.9</v>
      </c>
      <c r="E25" s="6">
        <f t="shared" si="3"/>
        <v>3.493472657771326</v>
      </c>
      <c r="F25" s="6">
        <v>8.8333333330000006</v>
      </c>
      <c r="G25" s="5">
        <v>1249026</v>
      </c>
      <c r="H25" s="1">
        <v>1.06</v>
      </c>
      <c r="I25" s="1" t="s">
        <v>11</v>
      </c>
      <c r="J25" s="1" t="s">
        <v>11</v>
      </c>
      <c r="K25" s="1" t="s">
        <v>11</v>
      </c>
      <c r="L25" s="5">
        <v>1237021</v>
      </c>
      <c r="M25" s="7">
        <v>1088298</v>
      </c>
      <c r="N25" s="21">
        <f t="shared" si="4"/>
        <v>-2.3999999999999986</v>
      </c>
      <c r="O25" s="21">
        <f t="shared" si="7"/>
        <v>7.8000000000000007</v>
      </c>
      <c r="P25" s="8">
        <f t="shared" si="8"/>
        <v>-173216.75329627469</v>
      </c>
      <c r="Q25" s="8">
        <f t="shared" si="5"/>
        <v>-74309.820000000007</v>
      </c>
      <c r="R25" s="20">
        <f t="shared" ref="R25:S25" si="27">P25/$C13</f>
        <v>-0.14349957069965405</v>
      </c>
      <c r="S25" s="20">
        <f t="shared" si="27"/>
        <v>-6.1561177344835391E-2</v>
      </c>
      <c r="T25" s="5">
        <f t="shared" si="6"/>
        <v>-169721.60884948444</v>
      </c>
      <c r="U25" s="1">
        <f>VLOOKUP($B25,Sheet6!$E$4:$H$15,2,FALSE)</f>
        <v>1.0594693874163201</v>
      </c>
      <c r="V25" s="1">
        <f>VLOOKUP($B25,Sheet6!$E$4:$H$15,3,FALSE)</f>
        <v>1.0471901827566226</v>
      </c>
      <c r="W25" s="1">
        <f>VLOOKUP($B25,Sheet6!$E$4:$H$15,4,FALSE)</f>
        <v>1.1094659414335433</v>
      </c>
      <c r="X25" s="5">
        <f t="shared" si="10"/>
        <v>-192178.0882679132</v>
      </c>
      <c r="Y25" s="5">
        <f t="shared" si="11"/>
        <v>-183517.847505048</v>
      </c>
      <c r="Z25" s="5">
        <f t="shared" si="12"/>
        <v>-181390.88354083471</v>
      </c>
      <c r="AA25" s="58">
        <f t="shared" si="13"/>
        <v>-78728.979474417021</v>
      </c>
      <c r="AB25" s="58">
        <f t="shared" si="14"/>
        <v>-443637.71052029973</v>
      </c>
      <c r="AC25" s="70">
        <f t="shared" si="15"/>
        <v>-0.15203340226366738</v>
      </c>
      <c r="AD25" s="70">
        <f t="shared" si="16"/>
        <v>-6.5222182850160196E-2</v>
      </c>
      <c r="AE25" s="70">
        <f t="shared" si="17"/>
        <v>-0.21725558511382759</v>
      </c>
      <c r="AF25" s="19">
        <f t="shared" si="19"/>
        <v>-238414.0665633977</v>
      </c>
      <c r="AG25" s="19">
        <f t="shared" si="20"/>
        <v>-145984.43507614484</v>
      </c>
      <c r="AH25" s="19">
        <f t="shared" si="21"/>
        <v>-611227.15887466015</v>
      </c>
    </row>
    <row r="26" spans="1:34" ht="15" customHeight="1" x14ac:dyDescent="0.25">
      <c r="A26" s="4">
        <v>42644</v>
      </c>
      <c r="B26" s="60">
        <f t="shared" si="2"/>
        <v>10</v>
      </c>
      <c r="C26" s="5">
        <v>1133024</v>
      </c>
      <c r="D26" s="1">
        <v>33.6</v>
      </c>
      <c r="E26" s="6">
        <f t="shared" si="3"/>
        <v>3.5145260669691587</v>
      </c>
      <c r="F26" s="6">
        <v>3</v>
      </c>
      <c r="G26" s="5">
        <v>1298916</v>
      </c>
      <c r="H26" s="1">
        <v>0.94</v>
      </c>
      <c r="I26" s="1" t="s">
        <v>11</v>
      </c>
      <c r="J26" s="1" t="s">
        <v>11</v>
      </c>
      <c r="K26" s="1" t="s">
        <v>11</v>
      </c>
      <c r="L26" s="5">
        <v>1333697</v>
      </c>
      <c r="M26" s="7">
        <v>1141054</v>
      </c>
      <c r="N26" s="21">
        <f t="shared" si="4"/>
        <v>-0.29999999999999716</v>
      </c>
      <c r="O26" s="21">
        <f t="shared" si="7"/>
        <v>2.8633333332999999</v>
      </c>
      <c r="P26" s="8">
        <f t="shared" si="8"/>
        <v>-21867.744874797761</v>
      </c>
      <c r="Q26" s="8">
        <f t="shared" si="5"/>
        <v>-27278.690333015766</v>
      </c>
      <c r="R26" s="20">
        <f t="shared" ref="R26:S26" si="28">P26/$C14</f>
        <v>-2.0887095730261963E-2</v>
      </c>
      <c r="S26" s="20">
        <f t="shared" si="28"/>
        <v>-2.6055389782717195E-2</v>
      </c>
      <c r="T26" s="5">
        <f t="shared" si="6"/>
        <v>-18400.676999062016</v>
      </c>
      <c r="U26" s="1">
        <f>VLOOKUP($B26,Sheet6!$E$4:$H$15,2,FALSE)</f>
        <v>0.93560395574150268</v>
      </c>
      <c r="V26" s="1">
        <f>VLOOKUP($B26,Sheet6!$E$4:$H$15,3,FALSE)</f>
        <v>1.0341391478379942</v>
      </c>
      <c r="W26" s="1">
        <f>VLOOKUP($B26,Sheet6!$E$4:$H$15,4,FALSE)</f>
        <v>0.96754467750437401</v>
      </c>
      <c r="X26" s="5">
        <f t="shared" si="10"/>
        <v>-21158.020162634126</v>
      </c>
      <c r="Y26" s="5">
        <f t="shared" si="11"/>
        <v>-20459.548608006757</v>
      </c>
      <c r="Z26" s="5">
        <f t="shared" si="12"/>
        <v>-20459.548608006757</v>
      </c>
      <c r="AA26" s="58">
        <f t="shared" si="13"/>
        <v>-25522.05058301704</v>
      </c>
      <c r="AB26" s="58">
        <f t="shared" si="14"/>
        <v>-66441.147799030558</v>
      </c>
      <c r="AC26" s="70">
        <f t="shared" si="15"/>
        <v>-1.9542049389184541E-2</v>
      </c>
      <c r="AD26" s="70">
        <f t="shared" si="16"/>
        <v>-2.4377525749096938E-2</v>
      </c>
      <c r="AE26" s="70">
        <f t="shared" si="17"/>
        <v>-4.3919575138281479E-2</v>
      </c>
      <c r="AF26" s="19">
        <f t="shared" si="19"/>
        <v>163058.29889704124</v>
      </c>
      <c r="AG26" s="19">
        <f t="shared" si="20"/>
        <v>53206.928891399977</v>
      </c>
      <c r="AH26" s="19">
        <f t="shared" si="21"/>
        <v>377196.56272126921</v>
      </c>
    </row>
    <row r="27" spans="1:34" ht="15" customHeight="1" x14ac:dyDescent="0.25">
      <c r="A27" s="4">
        <v>42675</v>
      </c>
      <c r="B27" s="60">
        <f t="shared" si="2"/>
        <v>11</v>
      </c>
      <c r="C27" s="5">
        <v>560722</v>
      </c>
      <c r="D27" s="1">
        <v>30</v>
      </c>
      <c r="E27" s="6">
        <f t="shared" si="3"/>
        <v>3.4011973816621555</v>
      </c>
      <c r="F27" s="6">
        <v>0</v>
      </c>
      <c r="G27" s="5">
        <v>654028</v>
      </c>
      <c r="H27" s="1">
        <v>0.53</v>
      </c>
      <c r="I27" s="1" t="s">
        <v>11</v>
      </c>
      <c r="J27" s="1" t="s">
        <v>11</v>
      </c>
      <c r="K27" s="1" t="s">
        <v>11</v>
      </c>
      <c r="L27" s="5">
        <v>886575</v>
      </c>
      <c r="M27" s="7">
        <v>560339</v>
      </c>
      <c r="N27" s="21">
        <f t="shared" si="4"/>
        <v>-0.60000000000000142</v>
      </c>
      <c r="O27" s="21">
        <f t="shared" si="7"/>
        <v>0</v>
      </c>
      <c r="P27" s="8">
        <f t="shared" si="8"/>
        <v>-48716.544404731132</v>
      </c>
      <c r="Q27" s="8">
        <f t="shared" si="5"/>
        <v>0</v>
      </c>
      <c r="R27" s="20">
        <f t="shared" ref="R27:S27" si="29">P27/$C15</f>
        <v>-7.7524119643750652E-2</v>
      </c>
      <c r="S27" s="20">
        <f t="shared" si="29"/>
        <v>0</v>
      </c>
      <c r="T27" s="5">
        <f t="shared" si="6"/>
        <v>-22089.072887140173</v>
      </c>
      <c r="U27" s="1">
        <f>VLOOKUP($B27,Sheet6!$E$4:$H$15,2,FALSE)</f>
        <v>0.52854000285010916</v>
      </c>
      <c r="V27" s="1">
        <f>VLOOKUP($B27,Sheet6!$E$4:$H$15,3,FALSE)</f>
        <v>0.94464633696739853</v>
      </c>
      <c r="W27" s="1">
        <f>VLOOKUP($B27,Sheet6!$E$4:$H$15,4,FALSE)</f>
        <v>0.49928337763309399</v>
      </c>
      <c r="X27" s="5">
        <f t="shared" si="10"/>
        <v>-24323.360837006767</v>
      </c>
      <c r="Y27" s="5">
        <f t="shared" si="11"/>
        <v>-25748.642518524062</v>
      </c>
      <c r="Z27" s="5">
        <f t="shared" si="12"/>
        <v>-25748.642518524062</v>
      </c>
      <c r="AA27" s="58">
        <f t="shared" si="13"/>
        <v>0</v>
      </c>
      <c r="AB27" s="58">
        <f t="shared" si="14"/>
        <v>-51497.285037048125</v>
      </c>
      <c r="AC27" s="70">
        <f t="shared" si="15"/>
        <v>-4.0974598417460179E-2</v>
      </c>
      <c r="AD27" s="70">
        <f t="shared" si="16"/>
        <v>0</v>
      </c>
      <c r="AE27" s="70">
        <f t="shared" si="17"/>
        <v>-4.0974598417460179E-2</v>
      </c>
      <c r="AF27" s="19">
        <f t="shared" si="19"/>
        <v>-5289.0939105173056</v>
      </c>
      <c r="AG27" s="19">
        <f t="shared" si="20"/>
        <v>25522.05058301704</v>
      </c>
      <c r="AH27" s="19">
        <f t="shared" si="21"/>
        <v>14943.862761982433</v>
      </c>
    </row>
    <row r="28" spans="1:34" ht="15" customHeight="1" x14ac:dyDescent="0.25">
      <c r="A28" s="4">
        <v>42705</v>
      </c>
      <c r="B28" s="60">
        <f t="shared" si="2"/>
        <v>12</v>
      </c>
      <c r="C28" s="5">
        <v>257438</v>
      </c>
      <c r="D28" s="1">
        <v>21.9</v>
      </c>
      <c r="E28" s="6">
        <f t="shared" si="3"/>
        <v>3.0864866368224551</v>
      </c>
      <c r="F28" s="6">
        <v>0</v>
      </c>
      <c r="G28" s="5">
        <v>298642</v>
      </c>
      <c r="H28" s="1">
        <v>0.23</v>
      </c>
      <c r="I28" s="1" t="s">
        <v>11</v>
      </c>
      <c r="J28" s="1">
        <v>1</v>
      </c>
      <c r="K28" s="1" t="s">
        <v>11</v>
      </c>
      <c r="L28" s="5">
        <v>56341</v>
      </c>
      <c r="M28" s="7">
        <v>246483</v>
      </c>
      <c r="N28" s="21">
        <f t="shared" si="4"/>
        <v>-2.5</v>
      </c>
      <c r="O28" s="21">
        <f t="shared" si="7"/>
        <v>0</v>
      </c>
      <c r="P28" s="8">
        <f t="shared" si="8"/>
        <v>-265928.73981435969</v>
      </c>
      <c r="Q28" s="8">
        <f t="shared" si="5"/>
        <v>0</v>
      </c>
      <c r="R28" s="20">
        <f t="shared" ref="R28:S28" si="30">P28/$C16</f>
        <v>-0.81146095953313147</v>
      </c>
      <c r="S28" s="20">
        <f t="shared" si="30"/>
        <v>0</v>
      </c>
      <c r="T28" s="5">
        <f t="shared" si="6"/>
        <v>-47998.123624374493</v>
      </c>
      <c r="U28" s="1">
        <f>VLOOKUP($B28,Sheet6!$E$4:$H$15,2,FALSE)</f>
        <v>0.22559455760356614</v>
      </c>
      <c r="V28" s="1">
        <f>VLOOKUP($B28,Sheet6!$E$4:$H$15,3,FALSE)</f>
        <v>0.7481039658713855</v>
      </c>
      <c r="W28" s="1">
        <f>VLOOKUP($B28,Sheet6!$E$4:$H$15,4,FALSE)</f>
        <v>0.16876818322222856</v>
      </c>
      <c r="X28" s="5">
        <f t="shared" si="10"/>
        <v>-44880.310285046202</v>
      </c>
      <c r="Y28" s="5">
        <f t="shared" si="11"/>
        <v>-59992.076412494323</v>
      </c>
      <c r="Z28" s="5">
        <f t="shared" si="12"/>
        <v>-59992.076412494323</v>
      </c>
      <c r="AA28" s="58">
        <f t="shared" si="13"/>
        <v>0</v>
      </c>
      <c r="AB28" s="58">
        <f t="shared" si="14"/>
        <v>-119984.15282498865</v>
      </c>
      <c r="AC28" s="70">
        <f t="shared" si="15"/>
        <v>-0.18306117617844209</v>
      </c>
      <c r="AD28" s="70">
        <f t="shared" si="16"/>
        <v>0</v>
      </c>
      <c r="AE28" s="70">
        <f t="shared" si="17"/>
        <v>-0.18306117617844209</v>
      </c>
      <c r="AF28" s="19">
        <f t="shared" si="19"/>
        <v>-34243.433893970257</v>
      </c>
      <c r="AG28" s="19">
        <f t="shared" si="20"/>
        <v>0</v>
      </c>
      <c r="AH28" s="19">
        <f t="shared" si="21"/>
        <v>-68486.867787940515</v>
      </c>
    </row>
    <row r="29" spans="1:34" ht="15" customHeight="1" x14ac:dyDescent="0.25">
      <c r="A29" s="4">
        <v>42736</v>
      </c>
      <c r="B29" s="60">
        <f t="shared" si="2"/>
        <v>1</v>
      </c>
      <c r="C29" s="5">
        <v>202550</v>
      </c>
      <c r="D29" s="1">
        <v>23.4</v>
      </c>
      <c r="E29" s="6">
        <f t="shared" si="3"/>
        <v>3.1527360223636558</v>
      </c>
      <c r="F29" s="6">
        <v>0</v>
      </c>
      <c r="G29" s="5">
        <v>221595</v>
      </c>
      <c r="H29" s="1">
        <v>0.14000000000000001</v>
      </c>
      <c r="I29" s="1">
        <v>1</v>
      </c>
      <c r="J29" s="1" t="s">
        <v>11</v>
      </c>
      <c r="L29" s="5">
        <v>276202</v>
      </c>
      <c r="M29" s="7">
        <v>202871</v>
      </c>
      <c r="N29" s="21">
        <f t="shared" si="4"/>
        <v>0</v>
      </c>
      <c r="O29" s="21">
        <f t="shared" si="7"/>
        <v>-0.1033333333</v>
      </c>
      <c r="P29" s="8">
        <f t="shared" si="8"/>
        <v>0</v>
      </c>
      <c r="Q29" s="8">
        <f t="shared" si="5"/>
        <v>984.44633301576994</v>
      </c>
      <c r="R29" s="20">
        <f t="shared" ref="R29:S29" si="31">P29/$C17</f>
        <v>0</v>
      </c>
      <c r="S29" s="20">
        <f t="shared" si="31"/>
        <v>4.6742620626550021E-3</v>
      </c>
      <c r="T29" s="5">
        <f t="shared" si="6"/>
        <v>0</v>
      </c>
      <c r="U29" s="1">
        <f>VLOOKUP($B29,Sheet6!$E$4:$H$15,2,FALSE)</f>
        <v>0.14349747716246505</v>
      </c>
      <c r="V29" s="1">
        <f>VLOOKUP($B29,Sheet6!$E$4:$H$15,3,FALSE)</f>
        <v>0.68238268288829185</v>
      </c>
      <c r="W29" s="1">
        <f>VLOOKUP($B29,Sheet6!$E$4:$H$15,4,FALSE)</f>
        <v>9.7920193453824286E-2</v>
      </c>
      <c r="X29" s="5">
        <f t="shared" si="10"/>
        <v>0</v>
      </c>
      <c r="Y29" s="5">
        <f t="shared" si="11"/>
        <v>0</v>
      </c>
      <c r="Z29" s="5">
        <f t="shared" si="12"/>
        <v>0</v>
      </c>
      <c r="AA29" s="58">
        <f t="shared" si="13"/>
        <v>141.26556518960291</v>
      </c>
      <c r="AB29" s="58">
        <f t="shared" si="14"/>
        <v>141.26556518960291</v>
      </c>
      <c r="AC29" s="70">
        <f t="shared" si="15"/>
        <v>0</v>
      </c>
      <c r="AD29" s="70">
        <f t="shared" si="16"/>
        <v>6.7074481358721293E-4</v>
      </c>
      <c r="AE29" s="70">
        <f t="shared" si="17"/>
        <v>6.7074481358721293E-4</v>
      </c>
      <c r="AF29" s="19">
        <f t="shared" si="19"/>
        <v>59992.076412494323</v>
      </c>
      <c r="AG29" s="19">
        <f t="shared" si="20"/>
        <v>141.26556518960291</v>
      </c>
      <c r="AH29" s="19">
        <f t="shared" si="21"/>
        <v>120125.41839017825</v>
      </c>
    </row>
    <row r="30" spans="1:34" ht="15" customHeight="1" x14ac:dyDescent="0.25">
      <c r="A30" s="4">
        <v>42767</v>
      </c>
      <c r="B30" s="60">
        <f t="shared" si="2"/>
        <v>2</v>
      </c>
      <c r="C30" s="5">
        <v>290040</v>
      </c>
      <c r="D30" s="1">
        <v>28.2</v>
      </c>
      <c r="E30" s="6">
        <f t="shared" si="3"/>
        <v>3.3393219779440679</v>
      </c>
      <c r="F30" s="6">
        <v>0</v>
      </c>
      <c r="G30" s="5">
        <v>316667</v>
      </c>
      <c r="H30" s="1">
        <v>0.2</v>
      </c>
      <c r="I30" s="1" t="s">
        <v>11</v>
      </c>
      <c r="J30" s="1" t="s">
        <v>11</v>
      </c>
      <c r="K30" s="1" t="s">
        <v>11</v>
      </c>
      <c r="L30" s="5">
        <v>611303</v>
      </c>
      <c r="M30" s="7">
        <v>282921</v>
      </c>
      <c r="N30" s="21">
        <f t="shared" si="4"/>
        <v>-0.90000000000000213</v>
      </c>
      <c r="O30" s="21">
        <f t="shared" si="7"/>
        <v>0</v>
      </c>
      <c r="P30" s="8">
        <f t="shared" si="8"/>
        <v>-77287.144576337188</v>
      </c>
      <c r="Q30" s="8">
        <f t="shared" si="5"/>
        <v>0</v>
      </c>
      <c r="R30" s="20">
        <f t="shared" ref="R30:S30" si="32">P30/$C18</f>
        <v>-0.28804952658225197</v>
      </c>
      <c r="S30" s="20">
        <f t="shared" si="32"/>
        <v>0</v>
      </c>
      <c r="T30" s="5">
        <f t="shared" si="6"/>
        <v>-14147.158260582795</v>
      </c>
      <c r="U30" s="1">
        <f>VLOOKUP($B30,Sheet6!$E$4:$H$15,2,FALSE)</f>
        <v>0.19545951722176011</v>
      </c>
      <c r="V30" s="1">
        <f>VLOOKUP($B30,Sheet6!$E$4:$H$15,3,FALSE)</f>
        <v>0.85888239321641102</v>
      </c>
      <c r="W30" s="1">
        <f>VLOOKUP($B30,Sheet6!$E$4:$H$15,4,FALSE)</f>
        <v>0.16787673792834962</v>
      </c>
      <c r="X30" s="5">
        <f t="shared" si="10"/>
        <v>-12974.713715272226</v>
      </c>
      <c r="Y30" s="5">
        <f t="shared" si="11"/>
        <v>-15106.507966339243</v>
      </c>
      <c r="Z30" s="5">
        <f t="shared" si="12"/>
        <v>-15106.507966339243</v>
      </c>
      <c r="AA30" s="58">
        <f t="shared" si="13"/>
        <v>0</v>
      </c>
      <c r="AB30" s="58">
        <f t="shared" si="14"/>
        <v>-30213.015932678485</v>
      </c>
      <c r="AC30" s="70">
        <f t="shared" si="15"/>
        <v>-5.6302021401723523E-2</v>
      </c>
      <c r="AD30" s="70">
        <f t="shared" si="16"/>
        <v>0</v>
      </c>
      <c r="AE30" s="70">
        <f t="shared" si="17"/>
        <v>-5.6302021401723523E-2</v>
      </c>
      <c r="AF30" s="19">
        <f t="shared" si="19"/>
        <v>-15106.507966339243</v>
      </c>
      <c r="AG30" s="19">
        <f t="shared" si="20"/>
        <v>-141.26556518960291</v>
      </c>
      <c r="AH30" s="19">
        <f t="shared" si="21"/>
        <v>-30354.281497868087</v>
      </c>
    </row>
    <row r="31" spans="1:34" ht="15" customHeight="1" x14ac:dyDescent="0.25">
      <c r="A31" s="4">
        <v>42795</v>
      </c>
      <c r="B31" s="60">
        <f t="shared" si="2"/>
        <v>3</v>
      </c>
      <c r="C31" s="5">
        <v>1021062</v>
      </c>
      <c r="D31" s="1">
        <v>32.299999999999997</v>
      </c>
      <c r="E31" s="6">
        <f t="shared" si="3"/>
        <v>3.475067230228611</v>
      </c>
      <c r="F31" s="6">
        <v>0.46666666670000001</v>
      </c>
      <c r="G31" s="5">
        <v>1209754</v>
      </c>
      <c r="H31" s="1">
        <v>0.72</v>
      </c>
      <c r="I31" s="1" t="s">
        <v>11</v>
      </c>
      <c r="J31" s="1" t="s">
        <v>11</v>
      </c>
      <c r="K31" s="1" t="s">
        <v>11</v>
      </c>
      <c r="L31" s="5">
        <v>1207333</v>
      </c>
      <c r="M31" s="7">
        <v>1031325</v>
      </c>
      <c r="N31" s="21">
        <f t="shared" si="4"/>
        <v>-2.2000000000000028</v>
      </c>
      <c r="O31" s="21">
        <f t="shared" si="7"/>
        <v>0.33</v>
      </c>
      <c r="P31" s="8">
        <f t="shared" si="8"/>
        <v>-162101.47602846846</v>
      </c>
      <c r="Q31" s="8">
        <f t="shared" si="5"/>
        <v>-3143.8770000000004</v>
      </c>
      <c r="R31" s="20">
        <f t="shared" ref="R31:S31" si="33">P31/$C19</f>
        <v>-0.18709082308648395</v>
      </c>
      <c r="S31" s="20">
        <f t="shared" si="33"/>
        <v>-3.6285328796720347E-3</v>
      </c>
      <c r="T31" s="5">
        <f t="shared" si="6"/>
        <v>-111671.86532955486</v>
      </c>
      <c r="U31" s="1">
        <f>VLOOKUP($B31,Sheet6!$E$4:$H$15,2,FALSE)</f>
        <v>0.72229787687396263</v>
      </c>
      <c r="V31" s="1">
        <f>VLOOKUP($B31,Sheet6!$E$4:$H$15,3,FALSE)</f>
        <v>1.0186022015062937</v>
      </c>
      <c r="W31" s="1">
        <f>VLOOKUP($B31,Sheet6!$E$4:$H$15,4,FALSE)</f>
        <v>0.73573420752714014</v>
      </c>
      <c r="X31" s="5">
        <f t="shared" si="10"/>
        <v>-119263.60100478494</v>
      </c>
      <c r="Y31" s="5">
        <f t="shared" si="11"/>
        <v>-117085.55197349831</v>
      </c>
      <c r="Z31" s="5">
        <f t="shared" si="12"/>
        <v>-117085.55197349831</v>
      </c>
      <c r="AA31" s="58">
        <f t="shared" si="13"/>
        <v>-2270.8156822528831</v>
      </c>
      <c r="AB31" s="58">
        <f t="shared" si="14"/>
        <v>-236441.91962924949</v>
      </c>
      <c r="AC31" s="70">
        <f t="shared" si="15"/>
        <v>-0.13513530429796949</v>
      </c>
      <c r="AD31" s="70">
        <f t="shared" si="16"/>
        <v>-2.6208815951544763E-3</v>
      </c>
      <c r="AE31" s="70">
        <f t="shared" si="17"/>
        <v>-0.13775618589312397</v>
      </c>
      <c r="AF31" s="19">
        <f t="shared" si="19"/>
        <v>-101979.04400715907</v>
      </c>
      <c r="AG31" s="19">
        <f t="shared" si="20"/>
        <v>-2270.8156822528831</v>
      </c>
      <c r="AH31" s="19">
        <f t="shared" si="21"/>
        <v>-206228.90369657101</v>
      </c>
    </row>
    <row r="32" spans="1:34" ht="15" customHeight="1" x14ac:dyDescent="0.25">
      <c r="A32" s="4">
        <v>42826</v>
      </c>
      <c r="B32" s="60">
        <f t="shared" si="2"/>
        <v>4</v>
      </c>
      <c r="C32" s="5">
        <v>1673195</v>
      </c>
      <c r="D32" s="1">
        <v>36.799999999999997</v>
      </c>
      <c r="E32" s="6">
        <f t="shared" si="3"/>
        <v>3.6054978451748854</v>
      </c>
      <c r="F32" s="6">
        <v>0.2033333333</v>
      </c>
      <c r="G32" s="5">
        <v>1994456</v>
      </c>
      <c r="H32" s="1">
        <v>1.31</v>
      </c>
      <c r="I32" s="1" t="s">
        <v>11</v>
      </c>
      <c r="J32" s="1" t="s">
        <v>11</v>
      </c>
      <c r="K32" s="1" t="s">
        <v>11</v>
      </c>
      <c r="L32" s="5">
        <v>1786273</v>
      </c>
      <c r="M32" s="7">
        <v>1671465</v>
      </c>
      <c r="N32" s="21">
        <f t="shared" si="4"/>
        <v>-4.1000000000000014</v>
      </c>
      <c r="O32" s="21">
        <f t="shared" si="7"/>
        <v>0.2033333333</v>
      </c>
      <c r="P32" s="8">
        <f t="shared" si="8"/>
        <v>-259866.35791581869</v>
      </c>
      <c r="Q32" s="8">
        <f t="shared" si="5"/>
        <v>-1937.1363330157699</v>
      </c>
      <c r="R32" s="20">
        <f t="shared" ref="R32:S32" si="34">P32/$C20</f>
        <v>-0.13074800049700669</v>
      </c>
      <c r="S32" s="20">
        <f t="shared" si="34"/>
        <v>-9.746421363013147E-4</v>
      </c>
      <c r="T32" s="5">
        <f t="shared" si="6"/>
        <v>-477403.35462066997</v>
      </c>
      <c r="U32" s="1">
        <f>VLOOKUP($B32,Sheet6!$E$4:$H$15,2,FALSE)</f>
        <v>1.3132951743621322</v>
      </c>
      <c r="V32" s="1">
        <f>VLOOKUP($B32,Sheet6!$E$4:$H$15,3,FALSE)</f>
        <v>1.152219939958919</v>
      </c>
      <c r="W32" s="1">
        <f>VLOOKUP($B32,Sheet6!$E$4:$H$15,4,FALSE)</f>
        <v>1.5132048869518739</v>
      </c>
      <c r="X32" s="5">
        <f t="shared" si="10"/>
        <v>-393231.04275260161</v>
      </c>
      <c r="Y32" s="5">
        <f t="shared" si="11"/>
        <v>-341281.23382990737</v>
      </c>
      <c r="Z32" s="5">
        <f t="shared" si="12"/>
        <v>-299423.1993151076</v>
      </c>
      <c r="AA32" s="58">
        <f t="shared" si="13"/>
        <v>-2544.0317982311667</v>
      </c>
      <c r="AB32" s="58">
        <f t="shared" si="14"/>
        <v>-643248.46494324622</v>
      </c>
      <c r="AC32" s="70">
        <f t="shared" si="15"/>
        <v>-0.17171071811021657</v>
      </c>
      <c r="AD32" s="70">
        <f t="shared" si="16"/>
        <v>-1.279992814334516E-3</v>
      </c>
      <c r="AE32" s="70">
        <f t="shared" si="17"/>
        <v>-0.17299071092455109</v>
      </c>
      <c r="AF32" s="19">
        <f t="shared" si="19"/>
        <v>-224195.68185640906</v>
      </c>
      <c r="AG32" s="19">
        <f t="shared" si="20"/>
        <v>-273.2161159782836</v>
      </c>
      <c r="AH32" s="19">
        <f t="shared" si="21"/>
        <v>-406806.54531399673</v>
      </c>
    </row>
    <row r="33" spans="1:34" ht="15" customHeight="1" x14ac:dyDescent="0.25">
      <c r="A33" s="4">
        <v>42856</v>
      </c>
      <c r="B33" s="60">
        <f t="shared" si="2"/>
        <v>5</v>
      </c>
      <c r="C33" s="5">
        <v>2422056</v>
      </c>
      <c r="D33" s="1">
        <v>37.700000000000003</v>
      </c>
      <c r="E33" s="6">
        <f t="shared" si="3"/>
        <v>3.629660094453965</v>
      </c>
      <c r="F33" s="6">
        <v>0.8</v>
      </c>
      <c r="G33" s="5">
        <v>2938060</v>
      </c>
      <c r="H33" s="1">
        <v>1.86</v>
      </c>
      <c r="I33" s="1" t="s">
        <v>11</v>
      </c>
      <c r="J33" s="1" t="s">
        <v>11</v>
      </c>
      <c r="K33" s="1" t="s">
        <v>11</v>
      </c>
      <c r="L33" s="5">
        <v>2119778</v>
      </c>
      <c r="M33" s="7">
        <v>2428340</v>
      </c>
      <c r="N33" s="21">
        <f t="shared" si="4"/>
        <v>1.2000000000000028</v>
      </c>
      <c r="O33" s="21">
        <f t="shared" si="7"/>
        <v>-2.766666667</v>
      </c>
      <c r="P33" s="8">
        <f t="shared" si="8"/>
        <v>79579.07106651552</v>
      </c>
      <c r="Q33" s="8">
        <f t="shared" si="5"/>
        <v>26357.7566698423</v>
      </c>
      <c r="R33" s="20">
        <f t="shared" ref="R33:S33" si="35">P33/$C21</f>
        <v>3.1746800974402606E-2</v>
      </c>
      <c r="S33" s="20">
        <f t="shared" si="35"/>
        <v>1.0515006570380863E-2</v>
      </c>
      <c r="T33" s="5">
        <f t="shared" si="6"/>
        <v>176224.68702424879</v>
      </c>
      <c r="U33" s="1">
        <f>VLOOKUP($B33,Sheet6!$E$4:$H$15,2,FALSE)</f>
        <v>1.8588039411103712</v>
      </c>
      <c r="V33" s="1">
        <f>VLOOKUP($B33,Sheet6!$E$4:$H$15,3,FALSE)</f>
        <v>1.1851582661821245</v>
      </c>
      <c r="W33" s="1">
        <f>VLOOKUP($B33,Sheet6!$E$4:$H$15,4,FALSE)</f>
        <v>2.2029768560188674</v>
      </c>
      <c r="X33" s="5">
        <f t="shared" si="10"/>
        <v>175310.85178301437</v>
      </c>
      <c r="Y33" s="5">
        <f t="shared" si="11"/>
        <v>147921.89092834137</v>
      </c>
      <c r="Z33" s="5">
        <f t="shared" si="12"/>
        <v>94313.793889575609</v>
      </c>
      <c r="AA33" s="58">
        <f t="shared" si="13"/>
        <v>48993.901976731038</v>
      </c>
      <c r="AB33" s="58">
        <f t="shared" si="14"/>
        <v>291229.58679464803</v>
      </c>
      <c r="AC33" s="70">
        <f t="shared" si="15"/>
        <v>5.9011078768866139E-2</v>
      </c>
      <c r="AD33" s="70">
        <f t="shared" si="16"/>
        <v>1.9545335653825394E-2</v>
      </c>
      <c r="AE33" s="70">
        <f t="shared" si="17"/>
        <v>7.855641442269154E-2</v>
      </c>
      <c r="AF33" s="19">
        <f t="shared" si="19"/>
        <v>489203.12475824874</v>
      </c>
      <c r="AG33" s="19">
        <f t="shared" si="20"/>
        <v>51537.933774962206</v>
      </c>
      <c r="AH33" s="19">
        <f t="shared" si="21"/>
        <v>934478.0517378943</v>
      </c>
    </row>
    <row r="34" spans="1:34" ht="15" customHeight="1" x14ac:dyDescent="0.25">
      <c r="A34" s="4">
        <v>42887</v>
      </c>
      <c r="B34" s="60">
        <f t="shared" si="2"/>
        <v>6</v>
      </c>
      <c r="C34" s="5">
        <v>2771184</v>
      </c>
      <c r="D34" s="1">
        <v>36.9</v>
      </c>
      <c r="E34" s="6">
        <f t="shared" si="3"/>
        <v>3.6082115510464816</v>
      </c>
      <c r="F34" s="6">
        <v>10.03333333</v>
      </c>
      <c r="G34" s="5">
        <v>3283880</v>
      </c>
      <c r="H34" s="1">
        <v>1.93</v>
      </c>
      <c r="I34" s="1" t="s">
        <v>11</v>
      </c>
      <c r="J34" s="1" t="s">
        <v>11</v>
      </c>
      <c r="K34" s="1" t="s">
        <v>11</v>
      </c>
      <c r="L34" s="5">
        <v>2059481</v>
      </c>
      <c r="M34" s="7">
        <v>2723182</v>
      </c>
      <c r="N34" s="21">
        <f t="shared" si="4"/>
        <v>-0.20000000000000284</v>
      </c>
      <c r="O34" s="21">
        <f t="shared" si="7"/>
        <v>8.1333333299999993</v>
      </c>
      <c r="P34" s="8">
        <f t="shared" si="8"/>
        <v>-13297.897784084082</v>
      </c>
      <c r="Q34" s="8">
        <f t="shared" si="5"/>
        <v>-77485.453301576985</v>
      </c>
      <c r="R34" s="20">
        <f t="shared" ref="R34:S34" si="36">P34/$C22</f>
        <v>-6.2706943388295064E-3</v>
      </c>
      <c r="S34" s="20">
        <f t="shared" si="36"/>
        <v>-3.6538677108902393E-2</v>
      </c>
      <c r="T34" s="5">
        <f t="shared" si="6"/>
        <v>-24847.572136616389</v>
      </c>
      <c r="U34" s="1">
        <f>VLOOKUP($B34,Sheet6!$E$4:$H$15,2,FALSE)</f>
        <v>1.9263445537684796</v>
      </c>
      <c r="V34" s="1">
        <f>VLOOKUP($B34,Sheet6!$E$4:$H$15,3,FALSE)</f>
        <v>1.1770790540896401</v>
      </c>
      <c r="W34" s="1">
        <f>VLOOKUP($B34,Sheet6!$E$4:$H$15,4,FALSE)</f>
        <v>2.2674598252005316</v>
      </c>
      <c r="X34" s="5">
        <f t="shared" si="10"/>
        <v>-30152.448985033829</v>
      </c>
      <c r="Y34" s="5">
        <f t="shared" si="11"/>
        <v>-25616.332972940305</v>
      </c>
      <c r="Z34" s="5">
        <f t="shared" si="12"/>
        <v>-15652.676945070412</v>
      </c>
      <c r="AA34" s="58">
        <f t="shared" si="13"/>
        <v>-149263.68096377468</v>
      </c>
      <c r="AB34" s="58">
        <f t="shared" si="14"/>
        <v>-190532.69088178541</v>
      </c>
      <c r="AC34" s="70">
        <f t="shared" si="15"/>
        <v>-1.2079517887951056E-2</v>
      </c>
      <c r="AD34" s="70">
        <f t="shared" si="16"/>
        <v>-7.0386081650639129E-2</v>
      </c>
      <c r="AE34" s="70">
        <f t="shared" si="17"/>
        <v>-8.2465599538590187E-2</v>
      </c>
      <c r="AF34" s="19">
        <f t="shared" si="19"/>
        <v>-173538.22390128166</v>
      </c>
      <c r="AG34" s="19">
        <f t="shared" si="20"/>
        <v>-198257.5829405057</v>
      </c>
      <c r="AH34" s="19">
        <f t="shared" si="21"/>
        <v>-481762.27767643344</v>
      </c>
    </row>
    <row r="35" spans="1:34" ht="15" customHeight="1" x14ac:dyDescent="0.25">
      <c r="A35" s="4">
        <v>42917</v>
      </c>
      <c r="B35" s="60">
        <f t="shared" si="2"/>
        <v>7</v>
      </c>
      <c r="C35" s="5">
        <v>2050930</v>
      </c>
      <c r="D35" s="1">
        <v>33.200000000000003</v>
      </c>
      <c r="E35" s="6">
        <f t="shared" si="3"/>
        <v>3.5025498759224432</v>
      </c>
      <c r="F35" s="6">
        <v>6.8</v>
      </c>
      <c r="G35" s="5">
        <v>2452364</v>
      </c>
      <c r="H35" s="1">
        <v>1.67</v>
      </c>
      <c r="I35" s="1" t="s">
        <v>11</v>
      </c>
      <c r="J35" s="1" t="s">
        <v>11</v>
      </c>
      <c r="K35" s="1" t="s">
        <v>11</v>
      </c>
      <c r="L35" s="5">
        <v>1620940</v>
      </c>
      <c r="M35" s="7">
        <v>2052192</v>
      </c>
      <c r="N35" s="21">
        <f t="shared" si="4"/>
        <v>-9.9999999999994316E-2</v>
      </c>
      <c r="O35" s="21">
        <f t="shared" si="7"/>
        <v>-0.8666666670000005</v>
      </c>
      <c r="P35" s="8">
        <f t="shared" si="8"/>
        <v>-7398.8179077915847</v>
      </c>
      <c r="Q35" s="8">
        <f t="shared" si="5"/>
        <v>8256.6466698423028</v>
      </c>
      <c r="R35" s="20">
        <f t="shared" ref="R35:S35" si="37">P35/$C23</f>
        <v>-4.2927358830794418E-3</v>
      </c>
      <c r="S35" s="20">
        <f t="shared" si="37"/>
        <v>4.7904413752655412E-3</v>
      </c>
      <c r="T35" s="5">
        <f t="shared" si="6"/>
        <v>-10097.521261200254</v>
      </c>
      <c r="U35" s="1">
        <f>VLOOKUP($B35,Sheet6!$E$4:$H$15,2,FALSE)</f>
        <v>1.6680330624603965</v>
      </c>
      <c r="V35" s="1">
        <f>VLOOKUP($B35,Sheet6!$E$4:$H$15,3,FALSE)</f>
        <v>1.0515405277294989</v>
      </c>
      <c r="W35" s="1">
        <f>VLOOKUP($B35,Sheet6!$E$4:$H$15,4,FALSE)</f>
        <v>1.7540043667698575</v>
      </c>
      <c r="X35" s="5">
        <f t="shared" si="10"/>
        <v>-12977.558919201461</v>
      </c>
      <c r="Y35" s="5">
        <f t="shared" si="11"/>
        <v>-12341.472893320421</v>
      </c>
      <c r="Z35" s="5">
        <f t="shared" si="12"/>
        <v>-7780.15688733363</v>
      </c>
      <c r="AA35" s="58">
        <f t="shared" si="13"/>
        <v>13772.359630350491</v>
      </c>
      <c r="AB35" s="58">
        <f t="shared" si="14"/>
        <v>-6349.2701503035587</v>
      </c>
      <c r="AC35" s="70">
        <f t="shared" si="15"/>
        <v>-7.1604253813866365E-3</v>
      </c>
      <c r="AD35" s="70">
        <f t="shared" si="16"/>
        <v>7.9906145977211747E-3</v>
      </c>
      <c r="AE35" s="70">
        <f t="shared" si="17"/>
        <v>8.3018921633453823E-4</v>
      </c>
      <c r="AF35" s="19">
        <f t="shared" si="19"/>
        <v>13274.860079619884</v>
      </c>
      <c r="AG35" s="19">
        <f t="shared" si="20"/>
        <v>163036.04059412517</v>
      </c>
      <c r="AH35" s="19">
        <f t="shared" si="21"/>
        <v>184183.42073148186</v>
      </c>
    </row>
    <row r="36" spans="1:34" ht="15" customHeight="1" x14ac:dyDescent="0.25">
      <c r="A36" s="4">
        <v>42948</v>
      </c>
      <c r="B36" s="60">
        <f t="shared" si="2"/>
        <v>8</v>
      </c>
      <c r="C36" s="5">
        <v>1310635</v>
      </c>
      <c r="D36" s="1">
        <v>33.200000000000003</v>
      </c>
      <c r="E36" s="6">
        <f t="shared" si="3"/>
        <v>3.5025498759224432</v>
      </c>
      <c r="F36" s="6">
        <v>3.233333333</v>
      </c>
      <c r="G36" s="5">
        <v>1570761</v>
      </c>
      <c r="H36" s="1">
        <v>1.27</v>
      </c>
      <c r="I36" s="1" t="s">
        <v>11</v>
      </c>
      <c r="J36" s="1" t="s">
        <v>11</v>
      </c>
      <c r="K36" s="1" t="s">
        <v>11</v>
      </c>
      <c r="L36" s="5">
        <v>1411876</v>
      </c>
      <c r="M36" s="7">
        <v>1308766</v>
      </c>
      <c r="N36" s="21">
        <f t="shared" si="4"/>
        <v>-1.1999999999999957</v>
      </c>
      <c r="O36" s="21">
        <f t="shared" si="7"/>
        <v>-0.43333333399999985</v>
      </c>
      <c r="P36" s="8">
        <f t="shared" si="8"/>
        <v>-87350.185356954113</v>
      </c>
      <c r="Q36" s="8">
        <f t="shared" si="5"/>
        <v>4128.3233396845972</v>
      </c>
      <c r="R36" s="20">
        <f t="shared" ref="R36:S36" si="38">P36/$C24</f>
        <v>-6.8993281053588054E-2</v>
      </c>
      <c r="S36" s="20">
        <f t="shared" si="38"/>
        <v>3.2607437670682752E-3</v>
      </c>
      <c r="T36" s="5">
        <f t="shared" si="6"/>
        <v>-89007.147721853325</v>
      </c>
      <c r="U36" s="1">
        <f>VLOOKUP($B36,Sheet6!$E$4:$H$15,2,FALSE)</f>
        <v>1.2681794049496478</v>
      </c>
      <c r="V36" s="1">
        <f>VLOOKUP($B36,Sheet6!$E$4:$H$15,3,FALSE)</f>
        <v>1.049676094169695</v>
      </c>
      <c r="W36" s="1">
        <f>VLOOKUP($B36,Sheet6!$E$4:$H$15,4,FALSE)</f>
        <v>1.3311776044939942</v>
      </c>
      <c r="X36" s="5">
        <f t="shared" si="10"/>
        <v>-116278.61049557655</v>
      </c>
      <c r="Y36" s="5">
        <f t="shared" si="11"/>
        <v>-110775.70608822349</v>
      </c>
      <c r="Z36" s="5">
        <f t="shared" si="12"/>
        <v>-91689.401390486484</v>
      </c>
      <c r="AA36" s="58">
        <f t="shared" si="13"/>
        <v>5235.4546363609552</v>
      </c>
      <c r="AB36" s="58">
        <f t="shared" si="14"/>
        <v>-197229.65284234902</v>
      </c>
      <c r="AC36" s="70">
        <f t="shared" si="15"/>
        <v>-8.7495858112063091E-2</v>
      </c>
      <c r="AD36" s="70">
        <f t="shared" si="16"/>
        <v>4.1352080902139184E-3</v>
      </c>
      <c r="AE36" s="70">
        <f t="shared" si="17"/>
        <v>-8.336065002184917E-2</v>
      </c>
      <c r="AF36" s="19">
        <f t="shared" si="19"/>
        <v>-98434.233194903078</v>
      </c>
      <c r="AG36" s="19">
        <f t="shared" si="20"/>
        <v>-8536.9049939895358</v>
      </c>
      <c r="AH36" s="19">
        <f t="shared" si="21"/>
        <v>-190880.38269204547</v>
      </c>
    </row>
    <row r="37" spans="1:34" ht="15" customHeight="1" x14ac:dyDescent="0.25">
      <c r="A37" s="4">
        <v>42979</v>
      </c>
      <c r="B37" s="60">
        <f t="shared" si="2"/>
        <v>9</v>
      </c>
      <c r="C37" s="5">
        <v>1044435</v>
      </c>
      <c r="D37" s="1">
        <v>34.799999999999997</v>
      </c>
      <c r="E37" s="6">
        <f t="shared" si="3"/>
        <v>3.5496173867804286</v>
      </c>
      <c r="F37" s="6">
        <v>0.53333333329999999</v>
      </c>
      <c r="G37" s="5">
        <v>1202787</v>
      </c>
      <c r="H37" s="1">
        <v>1.06</v>
      </c>
      <c r="I37" s="1" t="s">
        <v>11</v>
      </c>
      <c r="J37" s="1" t="s">
        <v>11</v>
      </c>
      <c r="K37" s="1" t="s">
        <v>11</v>
      </c>
      <c r="L37" s="5">
        <v>1444968</v>
      </c>
      <c r="M37" s="7">
        <v>1036706</v>
      </c>
      <c r="N37" s="21">
        <f t="shared" si="4"/>
        <v>1.8999999999999986</v>
      </c>
      <c r="O37" s="21">
        <f t="shared" si="7"/>
        <v>-8.2999999997000007</v>
      </c>
      <c r="P37" s="8">
        <f t="shared" si="8"/>
        <v>138121.93417341076</v>
      </c>
      <c r="Q37" s="8">
        <f t="shared" si="5"/>
        <v>79073.269997141935</v>
      </c>
      <c r="R37" s="20">
        <f t="shared" ref="R37:S37" si="39">P37/$C25</f>
        <v>0.12829457010348388</v>
      </c>
      <c r="S37" s="20">
        <f t="shared" si="39"/>
        <v>7.3447213447094498E-2</v>
      </c>
      <c r="T37" s="5">
        <f t="shared" si="6"/>
        <v>119838.00827375278</v>
      </c>
      <c r="U37" s="1">
        <f>VLOOKUP($B37,Sheet6!$E$4:$H$15,2,FALSE)</f>
        <v>1.0594693874163201</v>
      </c>
      <c r="V37" s="1">
        <f>VLOOKUP($B37,Sheet6!$E$4:$H$15,3,FALSE)</f>
        <v>1.0471901827566226</v>
      </c>
      <c r="W37" s="1">
        <f>VLOOKUP($B37,Sheet6!$E$4:$H$15,4,FALSE)</f>
        <v>1.1094659414335433</v>
      </c>
      <c r="X37" s="5">
        <f t="shared" si="10"/>
        <v>153241.58173032507</v>
      </c>
      <c r="Y37" s="5">
        <f t="shared" si="11"/>
        <v>146335.9609874608</v>
      </c>
      <c r="Z37" s="5">
        <f t="shared" si="12"/>
        <v>144639.93348975221</v>
      </c>
      <c r="AA37" s="58">
        <f t="shared" si="13"/>
        <v>83775.708924877254</v>
      </c>
      <c r="AB37" s="58">
        <f t="shared" si="14"/>
        <v>374751.60340209026</v>
      </c>
      <c r="AC37" s="70">
        <f t="shared" si="15"/>
        <v>0.13592416959637824</v>
      </c>
      <c r="AD37" s="70">
        <f t="shared" si="16"/>
        <v>7.7815074238228921E-2</v>
      </c>
      <c r="AE37" s="70">
        <f t="shared" si="17"/>
        <v>0.21373924383460716</v>
      </c>
      <c r="AF37" s="19">
        <f t="shared" si="19"/>
        <v>257111.66707568429</v>
      </c>
      <c r="AG37" s="19">
        <f t="shared" si="20"/>
        <v>78540.254288516298</v>
      </c>
      <c r="AH37" s="19">
        <f t="shared" si="21"/>
        <v>571981.25624443928</v>
      </c>
    </row>
    <row r="38" spans="1:34" ht="15" customHeight="1" x14ac:dyDescent="0.25">
      <c r="A38" s="4">
        <v>43009</v>
      </c>
      <c r="B38" s="60">
        <f t="shared" si="2"/>
        <v>10</v>
      </c>
      <c r="C38" s="5">
        <v>1016968</v>
      </c>
      <c r="D38" s="1">
        <v>33.6</v>
      </c>
      <c r="E38" s="6">
        <f t="shared" si="3"/>
        <v>3.5145260669691587</v>
      </c>
      <c r="F38" s="6">
        <v>0.17</v>
      </c>
      <c r="G38" s="5">
        <v>1180930</v>
      </c>
      <c r="H38" s="1">
        <v>0.94</v>
      </c>
      <c r="I38" s="1" t="s">
        <v>11</v>
      </c>
      <c r="J38" s="1" t="s">
        <v>11</v>
      </c>
      <c r="K38" s="1" t="s">
        <v>11</v>
      </c>
      <c r="L38" s="5">
        <v>1337061</v>
      </c>
      <c r="M38" s="7">
        <v>1003042</v>
      </c>
      <c r="N38" s="21">
        <f t="shared" si="4"/>
        <v>0</v>
      </c>
      <c r="O38" s="21">
        <f t="shared" si="7"/>
        <v>-2.83</v>
      </c>
      <c r="P38" s="8">
        <f t="shared" si="8"/>
        <v>0</v>
      </c>
      <c r="Q38" s="8">
        <f t="shared" si="5"/>
        <v>26961.126999999997</v>
      </c>
      <c r="R38" s="20">
        <f t="shared" ref="R38:S38" si="40">P38/$C26</f>
        <v>0</v>
      </c>
      <c r="S38" s="20">
        <f t="shared" si="40"/>
        <v>2.3795724538932975E-2</v>
      </c>
      <c r="T38" s="5">
        <f t="shared" si="6"/>
        <v>0</v>
      </c>
      <c r="U38" s="1">
        <f>VLOOKUP($B38,Sheet6!$E$4:$H$15,2,FALSE)</f>
        <v>0.93560395574150268</v>
      </c>
      <c r="V38" s="1">
        <f>VLOOKUP($B38,Sheet6!$E$4:$H$15,3,FALSE)</f>
        <v>1.0341391478379942</v>
      </c>
      <c r="W38" s="1">
        <f>VLOOKUP($B38,Sheet6!$E$4:$H$15,4,FALSE)</f>
        <v>0.96754467750437401</v>
      </c>
      <c r="X38" s="5">
        <f t="shared" si="10"/>
        <v>0</v>
      </c>
      <c r="Y38" s="5">
        <f t="shared" si="11"/>
        <v>0</v>
      </c>
      <c r="Z38" s="5">
        <f t="shared" si="12"/>
        <v>0</v>
      </c>
      <c r="AA38" s="58">
        <f t="shared" si="13"/>
        <v>25224.937072449029</v>
      </c>
      <c r="AB38" s="58">
        <f t="shared" si="14"/>
        <v>25224.937072449029</v>
      </c>
      <c r="AC38" s="70">
        <f t="shared" si="15"/>
        <v>0</v>
      </c>
      <c r="AD38" s="70">
        <f t="shared" si="16"/>
        <v>2.2263374008360839E-2</v>
      </c>
      <c r="AE38" s="70">
        <f t="shared" si="17"/>
        <v>2.2263374008360839E-2</v>
      </c>
      <c r="AF38" s="19">
        <f t="shared" si="19"/>
        <v>-146335.9609874608</v>
      </c>
      <c r="AG38" s="19">
        <f t="shared" si="20"/>
        <v>-58550.771852428225</v>
      </c>
      <c r="AH38" s="19">
        <f t="shared" si="21"/>
        <v>-349526.66632964124</v>
      </c>
    </row>
    <row r="39" spans="1:34" ht="15" customHeight="1" x14ac:dyDescent="0.25">
      <c r="A39" s="4">
        <v>43040</v>
      </c>
      <c r="B39" s="60">
        <f t="shared" si="2"/>
        <v>11</v>
      </c>
      <c r="C39" s="7">
        <v>546464</v>
      </c>
      <c r="D39" s="9">
        <v>29.8</v>
      </c>
      <c r="E39" s="6">
        <f t="shared" si="3"/>
        <v>3.3945083935113587</v>
      </c>
      <c r="F39" s="10">
        <v>0</v>
      </c>
      <c r="G39" s="7">
        <v>652932</v>
      </c>
      <c r="H39" s="9">
        <v>0.53</v>
      </c>
      <c r="I39" s="9" t="s">
        <v>11</v>
      </c>
      <c r="J39" s="9" t="s">
        <v>11</v>
      </c>
      <c r="K39" s="9" t="s">
        <v>11</v>
      </c>
      <c r="L39" s="7">
        <v>869900</v>
      </c>
      <c r="M39" s="7">
        <v>556679</v>
      </c>
      <c r="N39" s="21">
        <f t="shared" si="4"/>
        <v>-0.19999999999999929</v>
      </c>
      <c r="O39" s="21">
        <f t="shared" si="7"/>
        <v>0</v>
      </c>
      <c r="P39" s="8">
        <f t="shared" si="8"/>
        <v>-16455.613863615319</v>
      </c>
      <c r="Q39" s="8">
        <f t="shared" si="5"/>
        <v>0</v>
      </c>
      <c r="R39" s="20">
        <f t="shared" ref="R39:S39" si="41">P39/$C27</f>
        <v>-2.9347187846411091E-2</v>
      </c>
      <c r="S39" s="20">
        <f t="shared" si="41"/>
        <v>0</v>
      </c>
      <c r="T39" s="5">
        <f t="shared" si="6"/>
        <v>-6569.982271212004</v>
      </c>
      <c r="U39" s="1">
        <f>VLOOKUP($B39,Sheet6!$E$4:$H$15,2,FALSE)</f>
        <v>0.52854000285010916</v>
      </c>
      <c r="V39" s="1">
        <f>VLOOKUP($B39,Sheet6!$E$4:$H$15,3,FALSE)</f>
        <v>0.94464633696739853</v>
      </c>
      <c r="W39" s="1">
        <f>VLOOKUP($B39,Sheet6!$E$4:$H$15,4,FALSE)</f>
        <v>0.49928337763309399</v>
      </c>
      <c r="X39" s="5">
        <f t="shared" si="10"/>
        <v>-8216.0144708518237</v>
      </c>
      <c r="Y39" s="5">
        <f t="shared" si="11"/>
        <v>-8697.4501983755363</v>
      </c>
      <c r="Z39" s="5">
        <f t="shared" si="12"/>
        <v>-8697.4501983755363</v>
      </c>
      <c r="AA39" s="58">
        <f t="shared" si="13"/>
        <v>0</v>
      </c>
      <c r="AB39" s="58">
        <f t="shared" si="14"/>
        <v>-17394.900396751073</v>
      </c>
      <c r="AC39" s="70">
        <f t="shared" si="15"/>
        <v>-1.5511162747984806E-2</v>
      </c>
      <c r="AD39" s="70">
        <f t="shared" si="16"/>
        <v>0</v>
      </c>
      <c r="AE39" s="70">
        <f t="shared" si="17"/>
        <v>-1.5511162747984806E-2</v>
      </c>
      <c r="AF39" s="19">
        <f t="shared" si="19"/>
        <v>-8697.4501983755363</v>
      </c>
      <c r="AG39" s="19">
        <f t="shared" si="20"/>
        <v>-25224.937072449029</v>
      </c>
      <c r="AH39" s="19">
        <f t="shared" si="21"/>
        <v>-42619.837469200102</v>
      </c>
    </row>
    <row r="40" spans="1:34" ht="15" customHeight="1" x14ac:dyDescent="0.25">
      <c r="A40" s="4">
        <v>43070</v>
      </c>
      <c r="B40" s="60">
        <f t="shared" si="2"/>
        <v>12</v>
      </c>
      <c r="C40" s="7">
        <v>248141</v>
      </c>
      <c r="D40" s="9">
        <v>25.3</v>
      </c>
      <c r="E40" s="6">
        <f t="shared" si="3"/>
        <v>3.2308043957334744</v>
      </c>
      <c r="F40" s="10">
        <v>0</v>
      </c>
      <c r="G40" s="7">
        <v>284283</v>
      </c>
      <c r="H40" s="9">
        <v>0.23</v>
      </c>
      <c r="I40" s="9" t="s">
        <v>11</v>
      </c>
      <c r="J40" s="9">
        <v>1</v>
      </c>
      <c r="K40" s="9" t="s">
        <v>11</v>
      </c>
      <c r="L40" s="7">
        <v>408506</v>
      </c>
      <c r="M40" s="7">
        <v>245105</v>
      </c>
      <c r="N40" s="21">
        <f t="shared" si="4"/>
        <v>3.4000000000000021</v>
      </c>
      <c r="O40" s="21">
        <f t="shared" si="7"/>
        <v>0</v>
      </c>
      <c r="P40" s="8">
        <f t="shared" si="8"/>
        <v>355036.85471756943</v>
      </c>
      <c r="Q40" s="8">
        <f t="shared" si="5"/>
        <v>0</v>
      </c>
      <c r="R40" s="20">
        <f t="shared" ref="R40:S40" si="42">P40/$C28</f>
        <v>1.3791159608044246</v>
      </c>
      <c r="S40" s="20">
        <f t="shared" si="42"/>
        <v>0</v>
      </c>
      <c r="T40" s="5">
        <f t="shared" si="6"/>
        <v>51278.838053289895</v>
      </c>
      <c r="U40" s="1">
        <f>VLOOKUP($B40,Sheet6!$E$4:$H$15,2,FALSE)</f>
        <v>0.22559455760356614</v>
      </c>
      <c r="V40" s="1">
        <f>VLOOKUP($B40,Sheet6!$E$4:$H$15,3,FALSE)</f>
        <v>0.7481039658713855</v>
      </c>
      <c r="W40" s="1">
        <f>VLOOKUP($B40,Sheet6!$E$4:$H$15,4,FALSE)</f>
        <v>0.16876818322222856</v>
      </c>
      <c r="X40" s="5">
        <f t="shared" si="10"/>
        <v>59918.9249476185</v>
      </c>
      <c r="Y40" s="5">
        <f t="shared" si="11"/>
        <v>80094.382172971658</v>
      </c>
      <c r="Z40" s="5">
        <f t="shared" si="12"/>
        <v>80094.382172971658</v>
      </c>
      <c r="AA40" s="58">
        <f t="shared" si="13"/>
        <v>0</v>
      </c>
      <c r="AB40" s="58">
        <f t="shared" si="14"/>
        <v>160188.76434594332</v>
      </c>
      <c r="AC40" s="70">
        <f t="shared" si="15"/>
        <v>0.31112105506169119</v>
      </c>
      <c r="AD40" s="70">
        <f t="shared" si="16"/>
        <v>0</v>
      </c>
      <c r="AE40" s="70">
        <f t="shared" si="17"/>
        <v>0.31112105506169119</v>
      </c>
      <c r="AF40" s="19">
        <f t="shared" si="19"/>
        <v>88791.832371347191</v>
      </c>
      <c r="AG40" s="19">
        <f t="shared" si="20"/>
        <v>0</v>
      </c>
      <c r="AH40" s="19">
        <f t="shared" si="21"/>
        <v>177583.66474269438</v>
      </c>
    </row>
    <row r="41" spans="1:34" ht="15" customHeight="1" x14ac:dyDescent="0.25">
      <c r="A41" s="4">
        <v>43101</v>
      </c>
      <c r="B41" s="60">
        <f t="shared" si="2"/>
        <v>1</v>
      </c>
      <c r="C41" s="7">
        <v>118376</v>
      </c>
      <c r="D41" s="9">
        <v>18.8</v>
      </c>
      <c r="E41" s="6">
        <f t="shared" si="3"/>
        <v>2.9338568698359038</v>
      </c>
      <c r="F41" s="10">
        <v>0</v>
      </c>
      <c r="G41" s="7">
        <v>140774</v>
      </c>
      <c r="H41" s="9">
        <v>0.14000000000000001</v>
      </c>
      <c r="I41" s="9">
        <v>1</v>
      </c>
      <c r="J41" s="9" t="s">
        <v>11</v>
      </c>
      <c r="K41" s="9">
        <v>1</v>
      </c>
      <c r="L41" s="7">
        <v>118376</v>
      </c>
      <c r="M41" s="7">
        <v>142259</v>
      </c>
      <c r="N41" s="21">
        <f t="shared" si="4"/>
        <v>-4.5999999999999979</v>
      </c>
      <c r="O41" s="21">
        <f t="shared" si="7"/>
        <v>0</v>
      </c>
      <c r="P41" s="8">
        <f t="shared" si="8"/>
        <v>-538465.71941720136</v>
      </c>
      <c r="Q41" s="8">
        <f t="shared" si="5"/>
        <v>0</v>
      </c>
      <c r="R41" s="20">
        <f t="shared" ref="R41:R52" si="43">P41/$C29</f>
        <v>-2.6584335690802336</v>
      </c>
      <c r="S41" s="20">
        <f t="shared" ref="S41:S53" si="44">Q41/$C29</f>
        <v>0</v>
      </c>
      <c r="T41" s="5">
        <f t="shared" si="6"/>
        <v>-54585.423628432451</v>
      </c>
      <c r="U41" s="1">
        <f>VLOOKUP($B41,Sheet6!$E$4:$H$15,2,FALSE)</f>
        <v>0.14349747716246505</v>
      </c>
      <c r="V41" s="1">
        <f>VLOOKUP($B41,Sheet6!$E$4:$H$15,3,FALSE)</f>
        <v>0.68238268288829185</v>
      </c>
      <c r="W41" s="1">
        <f>VLOOKUP($B41,Sheet6!$E$4:$H$15,4,FALSE)</f>
        <v>9.7920193453824286E-2</v>
      </c>
      <c r="X41" s="5">
        <f t="shared" si="10"/>
        <v>-52726.667413585026</v>
      </c>
      <c r="Y41" s="5">
        <f t="shared" si="11"/>
        <v>-77268.472274840169</v>
      </c>
      <c r="Z41" s="5">
        <f t="shared" si="12"/>
        <v>-77268.472274840169</v>
      </c>
      <c r="AA41" s="58">
        <f t="shared" si="13"/>
        <v>0</v>
      </c>
      <c r="AB41" s="58">
        <f t="shared" si="14"/>
        <v>-154536.94454968034</v>
      </c>
      <c r="AC41" s="70">
        <f t="shared" si="15"/>
        <v>-0.38147851036702135</v>
      </c>
      <c r="AD41" s="70">
        <f t="shared" si="16"/>
        <v>0</v>
      </c>
      <c r="AE41" s="70">
        <f t="shared" si="17"/>
        <v>-0.38147851036702135</v>
      </c>
      <c r="AF41" s="19">
        <f t="shared" si="19"/>
        <v>-157362.85444781184</v>
      </c>
      <c r="AG41" s="19">
        <f t="shared" si="20"/>
        <v>0</v>
      </c>
      <c r="AH41" s="19">
        <f t="shared" si="21"/>
        <v>-314725.70889562368</v>
      </c>
    </row>
    <row r="42" spans="1:34" ht="15" customHeight="1" x14ac:dyDescent="0.25">
      <c r="A42" s="4">
        <v>43132</v>
      </c>
      <c r="B42" s="60">
        <f t="shared" si="2"/>
        <v>2</v>
      </c>
      <c r="C42" s="7">
        <v>197303</v>
      </c>
      <c r="D42" s="9">
        <v>27.8</v>
      </c>
      <c r="E42" s="6">
        <f t="shared" si="3"/>
        <v>3.3250360206965914</v>
      </c>
      <c r="F42" s="10">
        <v>0</v>
      </c>
      <c r="G42" s="7">
        <v>222209</v>
      </c>
      <c r="H42" s="9">
        <v>0.2</v>
      </c>
      <c r="I42" s="9" t="s">
        <v>11</v>
      </c>
      <c r="J42" s="9" t="s">
        <v>11</v>
      </c>
      <c r="K42" s="9" t="s">
        <v>11</v>
      </c>
      <c r="L42" s="7">
        <v>557266</v>
      </c>
      <c r="M42" s="7">
        <v>212425</v>
      </c>
      <c r="N42" s="21">
        <f t="shared" si="4"/>
        <v>-0.39999999999999858</v>
      </c>
      <c r="O42" s="21">
        <f t="shared" si="7"/>
        <v>0</v>
      </c>
      <c r="P42" s="8">
        <f t="shared" si="8"/>
        <v>-35144.956282898784</v>
      </c>
      <c r="Q42" s="8">
        <f t="shared" si="5"/>
        <v>0</v>
      </c>
      <c r="R42" s="20">
        <f t="shared" si="43"/>
        <v>-0.12117279093538402</v>
      </c>
      <c r="S42" s="20">
        <f t="shared" si="44"/>
        <v>0</v>
      </c>
      <c r="T42" s="5">
        <f t="shared" si="6"/>
        <v>-6796.8000468764549</v>
      </c>
      <c r="U42" s="1">
        <f>VLOOKUP($B42,Sheet6!$E$4:$H$15,2,FALSE)</f>
        <v>0.19545951722176011</v>
      </c>
      <c r="V42" s="1">
        <f>VLOOKUP($B42,Sheet6!$E$4:$H$15,3,FALSE)</f>
        <v>0.85888239321641102</v>
      </c>
      <c r="W42" s="1">
        <f>VLOOKUP($B42,Sheet6!$E$4:$H$15,4,FALSE)</f>
        <v>0.16787673792834962</v>
      </c>
      <c r="X42" s="5">
        <f t="shared" si="10"/>
        <v>-5900.0206154075031</v>
      </c>
      <c r="Y42" s="5">
        <f t="shared" si="11"/>
        <v>-6869.4161878352606</v>
      </c>
      <c r="Z42" s="5">
        <f t="shared" si="12"/>
        <v>-6869.4161878352606</v>
      </c>
      <c r="AA42" s="58">
        <f t="shared" si="13"/>
        <v>0</v>
      </c>
      <c r="AB42" s="58">
        <f t="shared" si="14"/>
        <v>-13738.832375670521</v>
      </c>
      <c r="AC42" s="70">
        <f t="shared" si="15"/>
        <v>-2.3684375216643429E-2</v>
      </c>
      <c r="AD42" s="70">
        <f t="shared" si="16"/>
        <v>0</v>
      </c>
      <c r="AE42" s="70">
        <f t="shared" si="17"/>
        <v>-2.3684375216643429E-2</v>
      </c>
      <c r="AF42" s="19">
        <f t="shared" si="19"/>
        <v>70399.056087004908</v>
      </c>
      <c r="AG42" s="19">
        <f t="shared" si="20"/>
        <v>0</v>
      </c>
      <c r="AH42" s="19">
        <f t="shared" si="21"/>
        <v>140798.11217400982</v>
      </c>
    </row>
    <row r="43" spans="1:34" ht="15" customHeight="1" x14ac:dyDescent="0.25">
      <c r="A43" s="4">
        <v>43160</v>
      </c>
      <c r="B43" s="60">
        <f t="shared" si="2"/>
        <v>3</v>
      </c>
      <c r="C43" s="7">
        <v>1024057</v>
      </c>
      <c r="D43" s="9">
        <v>34.4</v>
      </c>
      <c r="E43" s="6">
        <f t="shared" si="3"/>
        <v>3.5380565643793527</v>
      </c>
      <c r="F43" s="10">
        <v>0</v>
      </c>
      <c r="G43" s="7">
        <v>1183468</v>
      </c>
      <c r="H43" s="9">
        <v>0.72</v>
      </c>
      <c r="I43" s="9" t="s">
        <v>11</v>
      </c>
      <c r="J43" s="9" t="s">
        <v>11</v>
      </c>
      <c r="K43" s="9" t="s">
        <v>11</v>
      </c>
      <c r="L43" s="7">
        <v>1361482</v>
      </c>
      <c r="M43" s="7">
        <v>1020132</v>
      </c>
      <c r="N43" s="21">
        <f t="shared" si="4"/>
        <v>2.1000000000000014</v>
      </c>
      <c r="O43" s="21">
        <f t="shared" si="7"/>
        <v>-0.46666666670000001</v>
      </c>
      <c r="P43" s="8">
        <f t="shared" si="8"/>
        <v>154960.3821898438</v>
      </c>
      <c r="Q43" s="8">
        <f t="shared" si="5"/>
        <v>4445.88666698423</v>
      </c>
      <c r="R43" s="20">
        <f t="shared" si="43"/>
        <v>0.15176393029007426</v>
      </c>
      <c r="S43" s="20">
        <f t="shared" si="44"/>
        <v>4.3541789499405813E-3</v>
      </c>
      <c r="T43" s="5">
        <f t="shared" si="6"/>
        <v>125619.77592637199</v>
      </c>
      <c r="U43" s="1">
        <f>VLOOKUP($B43,Sheet6!$E$4:$H$15,2,FALSE)</f>
        <v>0.72229787687396263</v>
      </c>
      <c r="V43" s="1">
        <f>VLOOKUP($B43,Sheet6!$E$4:$H$15,3,FALSE)</f>
        <v>1.0186022015062937</v>
      </c>
      <c r="W43" s="1">
        <f>VLOOKUP($B43,Sheet6!$E$4:$H$15,4,FALSE)</f>
        <v>0.73573420752714014</v>
      </c>
      <c r="X43" s="5">
        <f t="shared" si="10"/>
        <v>114009.65398854749</v>
      </c>
      <c r="Y43" s="5">
        <f t="shared" si="11"/>
        <v>111927.55505530199</v>
      </c>
      <c r="Z43" s="5">
        <f t="shared" si="12"/>
        <v>111927.55505530199</v>
      </c>
      <c r="AA43" s="58">
        <f t="shared" si="13"/>
        <v>3211.2545003849673</v>
      </c>
      <c r="AB43" s="58">
        <f t="shared" si="14"/>
        <v>227066.36461098894</v>
      </c>
      <c r="AC43" s="70">
        <f t="shared" si="15"/>
        <v>0.1096187646345687</v>
      </c>
      <c r="AD43" s="70">
        <f t="shared" si="16"/>
        <v>3.145014211071382E-3</v>
      </c>
      <c r="AE43" s="70">
        <f t="shared" si="17"/>
        <v>0.11276377884564008</v>
      </c>
      <c r="AF43" s="19">
        <f t="shared" si="19"/>
        <v>118796.97124313725</v>
      </c>
      <c r="AG43" s="19">
        <f t="shared" si="20"/>
        <v>3211.2545003849673</v>
      </c>
      <c r="AH43" s="19">
        <f t="shared" si="21"/>
        <v>240805.19698665946</v>
      </c>
    </row>
    <row r="44" spans="1:34" ht="15" customHeight="1" x14ac:dyDescent="0.25">
      <c r="A44" s="4">
        <v>43191</v>
      </c>
      <c r="B44" s="60">
        <f t="shared" si="2"/>
        <v>4</v>
      </c>
      <c r="C44" s="7">
        <v>1688026</v>
      </c>
      <c r="D44" s="9">
        <v>36.299999999999997</v>
      </c>
      <c r="E44" s="6">
        <f t="shared" si="3"/>
        <v>3.591817741270805</v>
      </c>
      <c r="F44" s="10">
        <v>6.6666666669999999E-2</v>
      </c>
      <c r="G44" s="7">
        <v>1949719</v>
      </c>
      <c r="H44" s="9">
        <v>1.31</v>
      </c>
      <c r="I44" s="9" t="s">
        <v>11</v>
      </c>
      <c r="J44" s="9" t="s">
        <v>11</v>
      </c>
      <c r="K44" s="9" t="s">
        <v>11</v>
      </c>
      <c r="L44" s="7">
        <v>1744973</v>
      </c>
      <c r="M44" s="7">
        <v>1647770</v>
      </c>
      <c r="N44" s="21">
        <f t="shared" si="4"/>
        <v>-0.5</v>
      </c>
      <c r="O44" s="21">
        <f t="shared" si="7"/>
        <v>-0.13666666662999999</v>
      </c>
      <c r="P44" s="8">
        <f t="shared" si="8"/>
        <v>-33654.493382958695</v>
      </c>
      <c r="Q44" s="8">
        <f t="shared" si="5"/>
        <v>1302.009666317347</v>
      </c>
      <c r="R44" s="20">
        <f t="shared" si="43"/>
        <v>-2.0113909844912695E-2</v>
      </c>
      <c r="S44" s="20">
        <f t="shared" si="44"/>
        <v>7.7815775586070185E-4</v>
      </c>
      <c r="T44" s="5">
        <f t="shared" si="6"/>
        <v>-49012.08391270812</v>
      </c>
      <c r="U44" s="1">
        <f>VLOOKUP($B44,Sheet6!$E$4:$H$15,2,FALSE)</f>
        <v>1.3132951743621322</v>
      </c>
      <c r="V44" s="1">
        <f>VLOOKUP($B44,Sheet6!$E$4:$H$15,3,FALSE)</f>
        <v>1.152219939958919</v>
      </c>
      <c r="W44" s="1">
        <f>VLOOKUP($B44,Sheet6!$E$4:$H$15,4,FALSE)</f>
        <v>1.5132048869518739</v>
      </c>
      <c r="X44" s="5">
        <f t="shared" si="10"/>
        <v>-50926.143854982605</v>
      </c>
      <c r="Y44" s="5">
        <f t="shared" si="11"/>
        <v>-44198.28375544196</v>
      </c>
      <c r="Z44" s="5">
        <f t="shared" si="12"/>
        <v>-38777.378345060504</v>
      </c>
      <c r="AA44" s="58">
        <f t="shared" si="13"/>
        <v>1709.9230117474217</v>
      </c>
      <c r="AB44" s="58">
        <f t="shared" si="14"/>
        <v>-81265.739088755043</v>
      </c>
      <c r="AC44" s="70">
        <f t="shared" si="15"/>
        <v>-2.6415500736878823E-2</v>
      </c>
      <c r="AD44" s="70">
        <f t="shared" si="16"/>
        <v>1.021950825664326E-3</v>
      </c>
      <c r="AE44" s="70">
        <f t="shared" si="17"/>
        <v>-2.5393549911214498E-2</v>
      </c>
      <c r="AF44" s="19">
        <f t="shared" si="19"/>
        <v>-156125.83881074394</v>
      </c>
      <c r="AG44" s="19">
        <f t="shared" si="20"/>
        <v>-1501.3314886375456</v>
      </c>
      <c r="AH44" s="19">
        <f t="shared" si="21"/>
        <v>-308332.10369974398</v>
      </c>
    </row>
    <row r="45" spans="1:34" ht="15" customHeight="1" x14ac:dyDescent="0.25">
      <c r="A45" s="4">
        <v>43221</v>
      </c>
      <c r="B45" s="60">
        <f t="shared" si="2"/>
        <v>5</v>
      </c>
      <c r="C45" s="7">
        <v>2432293</v>
      </c>
      <c r="D45" s="9">
        <v>37</v>
      </c>
      <c r="E45" s="6">
        <f t="shared" si="3"/>
        <v>3.6109179126442243</v>
      </c>
      <c r="F45" s="10">
        <v>0.73333333329999995</v>
      </c>
      <c r="G45" s="7">
        <v>2775527</v>
      </c>
      <c r="H45" s="9">
        <v>1.86</v>
      </c>
      <c r="I45" s="9" t="s">
        <v>11</v>
      </c>
      <c r="J45" s="9" t="s">
        <v>11</v>
      </c>
      <c r="K45" s="9" t="s">
        <v>11</v>
      </c>
      <c r="L45" s="7">
        <v>2041799</v>
      </c>
      <c r="M45" s="7">
        <v>2329526</v>
      </c>
      <c r="N45" s="21">
        <f t="shared" si="4"/>
        <v>-0.70000000000000284</v>
      </c>
      <c r="O45" s="21">
        <f t="shared" si="7"/>
        <v>-6.6666666700000099E-2</v>
      </c>
      <c r="P45" s="8">
        <f t="shared" si="8"/>
        <v>-46107.737055270001</v>
      </c>
      <c r="Q45" s="8">
        <f t="shared" si="5"/>
        <v>635.12666698423163</v>
      </c>
      <c r="R45" s="20">
        <f t="shared" si="43"/>
        <v>-1.9036610654448123E-2</v>
      </c>
      <c r="S45" s="20">
        <f t="shared" si="44"/>
        <v>2.6222625198766322E-4</v>
      </c>
      <c r="T45" s="5">
        <f t="shared" si="6"/>
        <v>-99327.344797581944</v>
      </c>
      <c r="U45" s="1">
        <f>VLOOKUP($B45,Sheet6!$E$4:$H$15,2,FALSE)</f>
        <v>1.8588039411103712</v>
      </c>
      <c r="V45" s="1">
        <f>VLOOKUP($B45,Sheet6!$E$4:$H$15,3,FALSE)</f>
        <v>1.1851582661821245</v>
      </c>
      <c r="W45" s="1">
        <f>VLOOKUP($B45,Sheet6!$E$4:$H$15,4,FALSE)</f>
        <v>2.2029768560188674</v>
      </c>
      <c r="X45" s="5">
        <f t="shared" si="10"/>
        <v>-101574.27761616334</v>
      </c>
      <c r="Y45" s="5">
        <f t="shared" si="11"/>
        <v>-85705.24335401658</v>
      </c>
      <c r="Z45" s="5">
        <f t="shared" si="12"/>
        <v>-54644.965706005089</v>
      </c>
      <c r="AA45" s="58">
        <f t="shared" si="13"/>
        <v>1180.5759516945841</v>
      </c>
      <c r="AB45" s="58">
        <f t="shared" si="14"/>
        <v>-139169.63310832708</v>
      </c>
      <c r="AC45" s="70">
        <f t="shared" si="15"/>
        <v>-3.5385326909871853E-2</v>
      </c>
      <c r="AD45" s="70">
        <f t="shared" si="16"/>
        <v>4.8742719065726972E-4</v>
      </c>
      <c r="AE45" s="70">
        <f t="shared" si="17"/>
        <v>-3.4897899719214587E-2</v>
      </c>
      <c r="AF45" s="19">
        <f t="shared" si="19"/>
        <v>-41506.95959857462</v>
      </c>
      <c r="AG45" s="19">
        <f t="shared" si="20"/>
        <v>-529.34706005283761</v>
      </c>
      <c r="AH45" s="19">
        <f t="shared" si="21"/>
        <v>-57903.894019572035</v>
      </c>
    </row>
    <row r="46" spans="1:34" ht="15" customHeight="1" x14ac:dyDescent="0.25">
      <c r="A46" s="4">
        <v>43252</v>
      </c>
      <c r="B46" s="60">
        <f t="shared" si="2"/>
        <v>6</v>
      </c>
      <c r="C46" s="7">
        <v>2482315</v>
      </c>
      <c r="D46" s="9">
        <v>38.5</v>
      </c>
      <c r="E46" s="6">
        <f t="shared" si="3"/>
        <v>3.6506582412937387</v>
      </c>
      <c r="F46" s="10">
        <v>8.6</v>
      </c>
      <c r="G46" s="7">
        <v>2933543</v>
      </c>
      <c r="H46" s="9">
        <v>1.93</v>
      </c>
      <c r="I46" s="9" t="s">
        <v>11</v>
      </c>
      <c r="J46" s="9" t="s">
        <v>11</v>
      </c>
      <c r="K46" s="9" t="s">
        <v>11</v>
      </c>
      <c r="L46" s="7">
        <v>2107493</v>
      </c>
      <c r="M46" s="7">
        <v>2452467</v>
      </c>
      <c r="N46" s="21">
        <f t="shared" si="4"/>
        <v>1.6000000000000014</v>
      </c>
      <c r="O46" s="21">
        <f t="shared" si="7"/>
        <v>-1.43333333</v>
      </c>
      <c r="P46" s="8">
        <f t="shared" si="8"/>
        <v>104423.31915539689</v>
      </c>
      <c r="Q46" s="8">
        <f t="shared" si="5"/>
        <v>13655.223301576989</v>
      </c>
      <c r="R46" s="20">
        <f t="shared" si="43"/>
        <v>3.7681842546506077E-2</v>
      </c>
      <c r="S46" s="20">
        <f t="shared" si="44"/>
        <v>4.9275772743985922E-3</v>
      </c>
      <c r="T46" s="5">
        <f t="shared" si="6"/>
        <v>259759.80611092766</v>
      </c>
      <c r="U46" s="1">
        <f>VLOOKUP($B46,Sheet6!$E$4:$H$15,2,FALSE)</f>
        <v>1.9263445537684796</v>
      </c>
      <c r="V46" s="1">
        <f>VLOOKUP($B46,Sheet6!$E$4:$H$15,3,FALSE)</f>
        <v>1.1770790540896401</v>
      </c>
      <c r="W46" s="1">
        <f>VLOOKUP($B46,Sheet6!$E$4:$H$15,4,FALSE)</f>
        <v>2.2674598252005316</v>
      </c>
      <c r="X46" s="5">
        <f t="shared" si="10"/>
        <v>236775.68099895556</v>
      </c>
      <c r="Y46" s="5">
        <f t="shared" si="11"/>
        <v>201155.29214142656</v>
      </c>
      <c r="Z46" s="5">
        <f t="shared" si="12"/>
        <v>122914.50173633517</v>
      </c>
      <c r="AA46" s="58">
        <f t="shared" si="13"/>
        <v>26304.665037485269</v>
      </c>
      <c r="AB46" s="58">
        <f t="shared" si="14"/>
        <v>350374.45891524694</v>
      </c>
      <c r="AC46" s="70">
        <f t="shared" si="15"/>
        <v>7.2588212165423355E-2</v>
      </c>
      <c r="AD46" s="70">
        <f t="shared" si="16"/>
        <v>9.4922116458110578E-3</v>
      </c>
      <c r="AE46" s="70">
        <f t="shared" si="17"/>
        <v>8.2080423811234413E-2</v>
      </c>
      <c r="AF46" s="19">
        <f t="shared" si="19"/>
        <v>286860.53549544315</v>
      </c>
      <c r="AG46" s="19">
        <f t="shared" si="20"/>
        <v>25124.089085790685</v>
      </c>
      <c r="AH46" s="19">
        <f t="shared" si="21"/>
        <v>489544.09202357405</v>
      </c>
    </row>
    <row r="47" spans="1:34" ht="15" customHeight="1" x14ac:dyDescent="0.25">
      <c r="A47" s="4">
        <v>43282</v>
      </c>
      <c r="B47" s="60">
        <f t="shared" si="2"/>
        <v>7</v>
      </c>
      <c r="C47" s="7">
        <v>2530306</v>
      </c>
      <c r="D47" s="9">
        <v>35</v>
      </c>
      <c r="E47" s="6">
        <f t="shared" si="3"/>
        <v>3.5553480614894135</v>
      </c>
      <c r="F47" s="10">
        <v>7.2</v>
      </c>
      <c r="G47" s="7">
        <v>2974724</v>
      </c>
      <c r="H47" s="9">
        <v>1.67</v>
      </c>
      <c r="I47" s="9" t="s">
        <v>11</v>
      </c>
      <c r="J47" s="9" t="s">
        <v>11</v>
      </c>
      <c r="K47" s="9" t="s">
        <v>11</v>
      </c>
      <c r="L47" s="7">
        <v>1851490</v>
      </c>
      <c r="M47" s="7">
        <v>2469287</v>
      </c>
      <c r="N47" s="21">
        <f t="shared" si="4"/>
        <v>1.7999999999999972</v>
      </c>
      <c r="O47" s="21">
        <f t="shared" si="7"/>
        <v>0.40000000000000036</v>
      </c>
      <c r="P47" s="8">
        <f t="shared" si="8"/>
        <v>129889.08558405004</v>
      </c>
      <c r="Q47" s="8">
        <f t="shared" si="5"/>
        <v>-3810.7599999999948</v>
      </c>
      <c r="R47" s="20">
        <f t="shared" si="43"/>
        <v>6.3331798542149195E-2</v>
      </c>
      <c r="S47" s="20">
        <f t="shared" si="44"/>
        <v>-1.8580643903009829E-3</v>
      </c>
      <c r="T47" s="5">
        <f t="shared" si="6"/>
        <v>216276.80678744864</v>
      </c>
      <c r="U47" s="1">
        <f>VLOOKUP($B47,Sheet6!$E$4:$H$15,2,FALSE)</f>
        <v>1.6680330624603965</v>
      </c>
      <c r="V47" s="1">
        <f>VLOOKUP($B47,Sheet6!$E$4:$H$15,3,FALSE)</f>
        <v>1.0515405277294989</v>
      </c>
      <c r="W47" s="1">
        <f>VLOOKUP($B47,Sheet6!$E$4:$H$15,4,FALSE)</f>
        <v>1.7540043667698575</v>
      </c>
      <c r="X47" s="5">
        <f t="shared" si="10"/>
        <v>227826.02331016751</v>
      </c>
      <c r="Y47" s="5">
        <f t="shared" si="11"/>
        <v>216659.28920694353</v>
      </c>
      <c r="Z47" s="5">
        <f t="shared" si="12"/>
        <v>136583.63760135404</v>
      </c>
      <c r="AA47" s="58">
        <f t="shared" si="13"/>
        <v>-6356.4736731015719</v>
      </c>
      <c r="AB47" s="58">
        <f t="shared" si="14"/>
        <v>346886.453135196</v>
      </c>
      <c r="AC47" s="70">
        <f t="shared" si="15"/>
        <v>0.105639533873386</v>
      </c>
      <c r="AD47" s="70">
        <f t="shared" si="16"/>
        <v>-3.0993128352023577E-3</v>
      </c>
      <c r="AE47" s="70">
        <f t="shared" si="17"/>
        <v>0.10254022103818364</v>
      </c>
      <c r="AF47" s="19">
        <f t="shared" si="19"/>
        <v>15503.997065516975</v>
      </c>
      <c r="AG47" s="19">
        <f t="shared" si="20"/>
        <v>-32661.138710586842</v>
      </c>
      <c r="AH47" s="19">
        <f t="shared" si="21"/>
        <v>-3488.0057800509385</v>
      </c>
    </row>
    <row r="48" spans="1:34" ht="15" customHeight="1" x14ac:dyDescent="0.25">
      <c r="A48" s="4">
        <v>43313</v>
      </c>
      <c r="B48" s="60">
        <f t="shared" si="2"/>
        <v>8</v>
      </c>
      <c r="C48" s="7">
        <v>1924651</v>
      </c>
      <c r="D48" s="9">
        <v>33.6</v>
      </c>
      <c r="E48" s="6">
        <f t="shared" si="3"/>
        <v>3.5145260669691587</v>
      </c>
      <c r="F48" s="10">
        <v>6.233333333</v>
      </c>
      <c r="G48" s="7">
        <v>2285557</v>
      </c>
      <c r="H48" s="9">
        <v>1.27</v>
      </c>
      <c r="I48" s="9" t="s">
        <v>11</v>
      </c>
      <c r="J48" s="9" t="s">
        <v>11</v>
      </c>
      <c r="K48" s="9" t="s">
        <v>11</v>
      </c>
      <c r="L48" s="7">
        <v>1555717</v>
      </c>
      <c r="M48" s="7">
        <v>1954698</v>
      </c>
      <c r="N48" s="21">
        <f t="shared" si="4"/>
        <v>0.39999999999999858</v>
      </c>
      <c r="O48" s="21">
        <f t="shared" si="7"/>
        <v>3</v>
      </c>
      <c r="P48" s="8">
        <f t="shared" si="8"/>
        <v>29462.688672598451</v>
      </c>
      <c r="Q48" s="8">
        <f t="shared" si="5"/>
        <v>-28580.699999999997</v>
      </c>
      <c r="R48" s="20">
        <f t="shared" si="43"/>
        <v>2.2479705389065949E-2</v>
      </c>
      <c r="S48" s="20">
        <f t="shared" si="44"/>
        <v>-2.180675779297821E-2</v>
      </c>
      <c r="T48" s="5">
        <f t="shared" si="6"/>
        <v>30713.432731478148</v>
      </c>
      <c r="U48" s="1">
        <f>VLOOKUP($B48,Sheet6!$E$4:$H$15,2,FALSE)</f>
        <v>1.2681794049496478</v>
      </c>
      <c r="V48" s="1">
        <f>VLOOKUP($B48,Sheet6!$E$4:$H$15,3,FALSE)</f>
        <v>1.049676094169695</v>
      </c>
      <c r="W48" s="1">
        <f>VLOOKUP($B48,Sheet6!$E$4:$H$15,4,FALSE)</f>
        <v>1.3311776044939942</v>
      </c>
      <c r="X48" s="5">
        <f t="shared" si="10"/>
        <v>39220.071329141945</v>
      </c>
      <c r="Y48" s="5">
        <f t="shared" si="11"/>
        <v>37363.974989032635</v>
      </c>
      <c r="Z48" s="5">
        <f t="shared" si="12"/>
        <v>30926.279969590858</v>
      </c>
      <c r="AA48" s="58">
        <f t="shared" si="13"/>
        <v>-36245.455119044396</v>
      </c>
      <c r="AB48" s="58">
        <f t="shared" si="14"/>
        <v>32044.7998395791</v>
      </c>
      <c r="AC48" s="70">
        <f t="shared" si="15"/>
        <v>2.8508299403749049E-2</v>
      </c>
      <c r="AD48" s="70">
        <f t="shared" si="16"/>
        <v>-2.7654881121780203E-2</v>
      </c>
      <c r="AE48" s="70">
        <f t="shared" si="17"/>
        <v>8.5341828196884573E-4</v>
      </c>
      <c r="AF48" s="19">
        <f t="shared" si="19"/>
        <v>-179295.3142179109</v>
      </c>
      <c r="AG48" s="19">
        <f t="shared" si="20"/>
        <v>-29888.981445942823</v>
      </c>
      <c r="AH48" s="19">
        <f t="shared" si="21"/>
        <v>-314841.65329561691</v>
      </c>
    </row>
    <row r="49" spans="1:34" ht="15" customHeight="1" x14ac:dyDescent="0.25">
      <c r="A49" s="4">
        <v>43344</v>
      </c>
      <c r="B49" s="60">
        <f t="shared" si="2"/>
        <v>9</v>
      </c>
      <c r="C49" s="7">
        <v>1558674</v>
      </c>
      <c r="D49" s="9">
        <v>34.299999999999997</v>
      </c>
      <c r="E49" s="6">
        <f t="shared" si="3"/>
        <v>3.535145354171894</v>
      </c>
      <c r="F49" s="10">
        <v>3.9</v>
      </c>
      <c r="G49" s="7">
        <v>1873004</v>
      </c>
      <c r="H49" s="9">
        <v>1.06</v>
      </c>
      <c r="I49" s="9" t="s">
        <v>11</v>
      </c>
      <c r="J49" s="9" t="s">
        <v>11</v>
      </c>
      <c r="K49" s="2"/>
      <c r="L49" s="7">
        <v>1511335</v>
      </c>
      <c r="M49" s="7">
        <v>1544568</v>
      </c>
      <c r="N49" s="21">
        <f t="shared" ref="N49:N71" si="45">D49-D37</f>
        <v>-0.5</v>
      </c>
      <c r="O49" s="21">
        <f t="shared" si="7"/>
        <v>3.3666666667</v>
      </c>
      <c r="P49" s="8">
        <f t="shared" ref="P49:P71" si="46">E$3*E49-E$3*E37</f>
        <v>-35602.72122762166</v>
      </c>
      <c r="Q49" s="8">
        <f t="shared" ref="Q49:Q71" si="47">F$3*F49-F$3*F37</f>
        <v>-32073.896666984227</v>
      </c>
      <c r="R49" s="20">
        <f t="shared" si="43"/>
        <v>-3.4088020056414862E-2</v>
      </c>
      <c r="S49" s="20">
        <f t="shared" si="44"/>
        <v>-3.0709327691033166E-2</v>
      </c>
      <c r="T49" s="5">
        <f t="shared" ref="T49:T71" si="48">N49*$N$2*C37</f>
        <v>-30594.12433181387</v>
      </c>
      <c r="U49" s="1">
        <f>VLOOKUP($B49,Sheet6!$E$4:$H$15,2,FALSE)</f>
        <v>1.0594693874163201</v>
      </c>
      <c r="V49" s="1">
        <f>VLOOKUP($B49,Sheet6!$E$4:$H$15,3,FALSE)</f>
        <v>1.0471901827566226</v>
      </c>
      <c r="W49" s="1">
        <f>VLOOKUP($B49,Sheet6!$E$4:$H$15,4,FALSE)</f>
        <v>1.1094659414335433</v>
      </c>
      <c r="X49" s="5">
        <f t="shared" si="10"/>
        <v>-39500.006624399262</v>
      </c>
      <c r="Y49" s="5">
        <f t="shared" si="11"/>
        <v>-37719.993249382336</v>
      </c>
      <c r="Z49" s="5">
        <f t="shared" si="12"/>
        <v>-37282.820148986211</v>
      </c>
      <c r="AA49" s="58">
        <f t="shared" si="13"/>
        <v>-33981.31165382413</v>
      </c>
      <c r="AB49" s="58">
        <f t="shared" si="14"/>
        <v>-108984.12505219267</v>
      </c>
      <c r="AC49" s="70">
        <f t="shared" si="15"/>
        <v>-3.6115213727405088E-2</v>
      </c>
      <c r="AD49" s="70">
        <f t="shared" si="16"/>
        <v>-3.2535592596785949E-2</v>
      </c>
      <c r="AE49" s="70">
        <f t="shared" si="17"/>
        <v>-6.8650806324191044E-2</v>
      </c>
      <c r="AF49" s="19">
        <f t="shared" si="19"/>
        <v>-75083.968238414964</v>
      </c>
      <c r="AG49" s="19">
        <f t="shared" si="20"/>
        <v>2264.1434652202661</v>
      </c>
      <c r="AH49" s="19">
        <f t="shared" si="21"/>
        <v>-141028.92489177178</v>
      </c>
    </row>
    <row r="50" spans="1:34" ht="15" customHeight="1" x14ac:dyDescent="0.25">
      <c r="A50" s="4">
        <v>43374</v>
      </c>
      <c r="B50" s="60">
        <f t="shared" si="2"/>
        <v>10</v>
      </c>
      <c r="C50" s="7">
        <v>1286883</v>
      </c>
      <c r="D50" s="9">
        <v>33.4</v>
      </c>
      <c r="E50" s="6">
        <f t="shared" si="3"/>
        <v>3.5085558999826545</v>
      </c>
      <c r="F50" s="10">
        <v>0</v>
      </c>
      <c r="G50" s="7">
        <v>1533449</v>
      </c>
      <c r="H50" s="9">
        <v>0.94</v>
      </c>
      <c r="I50" s="9" t="s">
        <v>11</v>
      </c>
      <c r="J50" s="9" t="s">
        <v>11</v>
      </c>
      <c r="K50" s="2"/>
      <c r="L50" s="7">
        <v>1394497</v>
      </c>
      <c r="M50" s="7">
        <v>1245765</v>
      </c>
      <c r="N50" s="21">
        <f t="shared" si="45"/>
        <v>-0.20000000000000284</v>
      </c>
      <c r="O50" s="21">
        <f t="shared" si="7"/>
        <v>-0.17</v>
      </c>
      <c r="P50" s="8">
        <f t="shared" si="46"/>
        <v>-14687.23825135082</v>
      </c>
      <c r="Q50" s="8">
        <f t="shared" si="47"/>
        <v>1619.5730000000001</v>
      </c>
      <c r="R50" s="20">
        <f t="shared" si="43"/>
        <v>-1.4442183285364752E-2</v>
      </c>
      <c r="S50" s="20">
        <f t="shared" si="44"/>
        <v>1.5925506013955209E-3</v>
      </c>
      <c r="T50" s="5">
        <f t="shared" si="48"/>
        <v>-11915.818766501134</v>
      </c>
      <c r="U50" s="1">
        <f>VLOOKUP($B50,Sheet6!$E$4:$H$15,2,FALSE)</f>
        <v>0.93560395574150268</v>
      </c>
      <c r="V50" s="1">
        <f>VLOOKUP($B50,Sheet6!$E$4:$H$15,3,FALSE)</f>
        <v>1.0341391478379942</v>
      </c>
      <c r="W50" s="1">
        <f>VLOOKUP($B50,Sheet6!$E$4:$H$15,4,FALSE)</f>
        <v>0.96754467750437401</v>
      </c>
      <c r="X50" s="5">
        <f t="shared" si="10"/>
        <v>-14210.559197333136</v>
      </c>
      <c r="Y50" s="5">
        <f t="shared" si="11"/>
        <v>-13741.438206881738</v>
      </c>
      <c r="Z50" s="5">
        <f t="shared" si="12"/>
        <v>-13741.438206881738</v>
      </c>
      <c r="AA50" s="58">
        <f t="shared" si="13"/>
        <v>1515.2789054121329</v>
      </c>
      <c r="AB50" s="58">
        <f t="shared" si="14"/>
        <v>-25967.597508351344</v>
      </c>
      <c r="AC50" s="70">
        <f t="shared" si="15"/>
        <v>-1.3512163811331072E-2</v>
      </c>
      <c r="AD50" s="70">
        <f t="shared" si="16"/>
        <v>1.4899966423841584E-3</v>
      </c>
      <c r="AE50" s="70">
        <f t="shared" si="17"/>
        <v>-1.2022167168946914E-2</v>
      </c>
      <c r="AF50" s="19">
        <f t="shared" si="19"/>
        <v>23978.5550425006</v>
      </c>
      <c r="AG50" s="19">
        <f t="shared" si="20"/>
        <v>35496.590559236261</v>
      </c>
      <c r="AH50" s="19">
        <f t="shared" si="21"/>
        <v>83016.527543841323</v>
      </c>
    </row>
    <row r="51" spans="1:34" x14ac:dyDescent="0.25">
      <c r="A51" s="4">
        <v>43405</v>
      </c>
      <c r="B51" s="60">
        <f t="shared" si="2"/>
        <v>11</v>
      </c>
      <c r="C51" s="7">
        <v>777971</v>
      </c>
      <c r="D51" s="9">
        <v>30.1</v>
      </c>
      <c r="E51" s="6">
        <f t="shared" si="3"/>
        <v>3.4045251717548299</v>
      </c>
      <c r="F51" s="10">
        <v>0</v>
      </c>
      <c r="G51" s="7">
        <v>904114</v>
      </c>
      <c r="H51" s="9">
        <v>0.53</v>
      </c>
      <c r="I51" s="9" t="s">
        <v>11</v>
      </c>
      <c r="J51" s="9" t="s">
        <v>11</v>
      </c>
      <c r="K51" s="2"/>
      <c r="L51" s="7">
        <v>944779</v>
      </c>
      <c r="M51" s="7">
        <v>743821</v>
      </c>
      <c r="N51" s="21">
        <f t="shared" si="45"/>
        <v>0.30000000000000071</v>
      </c>
      <c r="O51" s="21">
        <f t="shared" si="7"/>
        <v>0</v>
      </c>
      <c r="P51" s="8">
        <f t="shared" si="46"/>
        <v>24642.327242333442</v>
      </c>
      <c r="Q51" s="8">
        <f t="shared" si="47"/>
        <v>0</v>
      </c>
      <c r="R51" s="20">
        <f t="shared" si="43"/>
        <v>4.5094145711947066E-2</v>
      </c>
      <c r="S51" s="20">
        <f t="shared" si="44"/>
        <v>0</v>
      </c>
      <c r="T51" s="5">
        <f t="shared" si="48"/>
        <v>9604.381828755475</v>
      </c>
      <c r="U51" s="1">
        <f>VLOOKUP($B51,Sheet6!$E$4:$H$15,2,FALSE)</f>
        <v>0.52854000285010916</v>
      </c>
      <c r="V51" s="1">
        <f>VLOOKUP($B51,Sheet6!$E$4:$H$15,3,FALSE)</f>
        <v>0.94464633696739853</v>
      </c>
      <c r="W51" s="1">
        <f>VLOOKUP($B51,Sheet6!$E$4:$H$15,4,FALSE)</f>
        <v>0.49928337763309399</v>
      </c>
      <c r="X51" s="5">
        <f t="shared" si="10"/>
        <v>12303.504378292248</v>
      </c>
      <c r="Y51" s="5">
        <f t="shared" si="11"/>
        <v>13024.45571089624</v>
      </c>
      <c r="Z51" s="5">
        <f t="shared" si="12"/>
        <v>13024.45571089624</v>
      </c>
      <c r="AA51" s="58">
        <f t="shared" si="13"/>
        <v>0</v>
      </c>
      <c r="AB51" s="58">
        <f t="shared" si="14"/>
        <v>26048.91142179248</v>
      </c>
      <c r="AC51" s="70">
        <f t="shared" si="15"/>
        <v>2.383405990311574E-2</v>
      </c>
      <c r="AD51" s="70">
        <f t="shared" si="16"/>
        <v>0</v>
      </c>
      <c r="AE51" s="70">
        <f t="shared" si="17"/>
        <v>2.383405990311574E-2</v>
      </c>
      <c r="AF51" s="19">
        <f t="shared" si="19"/>
        <v>26765.893917777976</v>
      </c>
      <c r="AG51" s="19">
        <f t="shared" si="20"/>
        <v>-1515.2789054121329</v>
      </c>
      <c r="AH51" s="19">
        <f t="shared" si="21"/>
        <v>52016.508930143827</v>
      </c>
    </row>
    <row r="52" spans="1:34" x14ac:dyDescent="0.25">
      <c r="A52" s="4">
        <v>43435</v>
      </c>
      <c r="B52" s="60">
        <f t="shared" si="2"/>
        <v>12</v>
      </c>
      <c r="C52" s="7">
        <v>344179</v>
      </c>
      <c r="D52" s="9">
        <v>24.7</v>
      </c>
      <c r="E52" s="6">
        <f t="shared" si="3"/>
        <v>3.2068032436339315</v>
      </c>
      <c r="F52" s="10">
        <v>3.3333333329999999E-2</v>
      </c>
      <c r="G52" s="7">
        <v>403217</v>
      </c>
      <c r="H52" s="9">
        <v>0.23</v>
      </c>
      <c r="I52" s="9" t="s">
        <v>11</v>
      </c>
      <c r="J52" s="9">
        <v>1</v>
      </c>
      <c r="K52" s="2"/>
      <c r="L52" s="7">
        <v>372930</v>
      </c>
      <c r="M52" s="7">
        <v>320601</v>
      </c>
      <c r="N52" s="21">
        <f t="shared" si="45"/>
        <v>-0.60000000000000142</v>
      </c>
      <c r="O52" s="21">
        <f t="shared" si="7"/>
        <v>3.3333333329999999E-2</v>
      </c>
      <c r="P52" s="8">
        <f t="shared" si="46"/>
        <v>-59045.356685961597</v>
      </c>
      <c r="Q52" s="8">
        <f t="shared" si="47"/>
        <v>-317.56333330157696</v>
      </c>
      <c r="R52" s="20">
        <f t="shared" si="43"/>
        <v>-0.23795082910910167</v>
      </c>
      <c r="S52" s="20">
        <f t="shared" si="44"/>
        <v>-1.2797697007007184E-3</v>
      </c>
      <c r="T52" s="5">
        <f t="shared" si="48"/>
        <v>-8722.4077390979546</v>
      </c>
      <c r="U52" s="1">
        <f>VLOOKUP($B52,Sheet6!$E$4:$H$15,2,FALSE)</f>
        <v>0.22559455760356614</v>
      </c>
      <c r="V52" s="1">
        <f>VLOOKUP($B52,Sheet6!$E$4:$H$15,3,FALSE)</f>
        <v>0.7481039658713855</v>
      </c>
      <c r="W52" s="1">
        <f>VLOOKUP($B52,Sheet6!$E$4:$H$15,4,FALSE)</f>
        <v>0.16876818322222856</v>
      </c>
      <c r="X52" s="5">
        <f t="shared" si="10"/>
        <v>-9964.9775755982046</v>
      </c>
      <c r="Y52" s="5">
        <f t="shared" si="11"/>
        <v>-13320.311120114273</v>
      </c>
      <c r="Z52" s="5">
        <f t="shared" si="12"/>
        <v>-13320.311120114273</v>
      </c>
      <c r="AA52" s="58">
        <f t="shared" si="13"/>
        <v>-71.640559687283073</v>
      </c>
      <c r="AB52" s="58">
        <f t="shared" si="14"/>
        <v>-26712.262799915829</v>
      </c>
      <c r="AC52" s="70">
        <f t="shared" si="15"/>
        <v>-5.3680412024269562E-2</v>
      </c>
      <c r="AD52" s="70">
        <f t="shared" si="16"/>
        <v>-2.8870907946402678E-4</v>
      </c>
      <c r="AE52" s="70">
        <f t="shared" si="17"/>
        <v>-5.3969121103733586E-2</v>
      </c>
      <c r="AF52" s="19">
        <f t="shared" si="19"/>
        <v>-26344.766831010515</v>
      </c>
      <c r="AG52" s="19">
        <f t="shared" si="20"/>
        <v>-71.640559687283073</v>
      </c>
      <c r="AH52" s="19">
        <f t="shared" si="21"/>
        <v>-52761.174221708308</v>
      </c>
    </row>
    <row r="53" spans="1:34" ht="15" customHeight="1" x14ac:dyDescent="0.25">
      <c r="A53" s="4">
        <v>43466</v>
      </c>
      <c r="B53" s="60">
        <f t="shared" si="2"/>
        <v>1</v>
      </c>
      <c r="C53" s="7">
        <v>229475</v>
      </c>
      <c r="D53" s="9">
        <v>23.2</v>
      </c>
      <c r="E53" s="6">
        <f t="shared" si="3"/>
        <v>3.1441522786722644</v>
      </c>
      <c r="F53" s="10">
        <v>0.1</v>
      </c>
      <c r="G53" s="7">
        <v>259256</v>
      </c>
      <c r="H53" s="9">
        <v>0.14000000000000001</v>
      </c>
      <c r="I53" s="9">
        <v>1</v>
      </c>
      <c r="J53" s="9" t="s">
        <v>11</v>
      </c>
      <c r="K53" s="2"/>
      <c r="L53" s="7">
        <v>261665</v>
      </c>
      <c r="M53" s="7">
        <v>225519</v>
      </c>
      <c r="N53" s="21">
        <f t="shared" si="45"/>
        <v>4.3999999999999986</v>
      </c>
      <c r="O53" s="21">
        <f t="shared" si="7"/>
        <v>0.1</v>
      </c>
      <c r="P53" s="8">
        <f t="shared" si="46"/>
        <v>517348.80778491683</v>
      </c>
      <c r="Q53" s="8">
        <f t="shared" si="47"/>
        <v>-952.69</v>
      </c>
      <c r="R53" s="20">
        <f>P53/$C41</f>
        <v>4.3703859547958777</v>
      </c>
      <c r="S53" s="20">
        <f t="shared" si="44"/>
        <v>-8.0479995945124012E-3</v>
      </c>
      <c r="T53" s="5">
        <f t="shared" si="48"/>
        <v>30514.267086745102</v>
      </c>
      <c r="U53" s="1">
        <f>VLOOKUP($B53,Sheet6!$E$4:$H$15,2,FALSE)</f>
        <v>0.14349747716246505</v>
      </c>
      <c r="V53" s="1">
        <f>VLOOKUP($B53,Sheet6!$E$4:$H$15,3,FALSE)</f>
        <v>0.68238268288829185</v>
      </c>
      <c r="W53" s="1">
        <f>VLOOKUP($B53,Sheet6!$E$4:$H$15,4,FALSE)</f>
        <v>9.7920193453824286E-2</v>
      </c>
      <c r="X53" s="5">
        <f t="shared" si="10"/>
        <v>50658.895341404415</v>
      </c>
      <c r="Y53" s="5">
        <f t="shared" si="11"/>
        <v>74238.248730144624</v>
      </c>
      <c r="Z53" s="5">
        <f t="shared" si="12"/>
        <v>74238.248730144624</v>
      </c>
      <c r="AA53" s="58">
        <f t="shared" si="13"/>
        <v>-136.70861151790885</v>
      </c>
      <c r="AB53" s="58">
        <f t="shared" si="14"/>
        <v>148339.78884877134</v>
      </c>
      <c r="AC53" s="70">
        <f t="shared" si="15"/>
        <v>0.62713935873947946</v>
      </c>
      <c r="AD53" s="70">
        <f t="shared" si="16"/>
        <v>-1.1548676380170714E-3</v>
      </c>
      <c r="AE53" s="70">
        <f t="shared" si="17"/>
        <v>0.62598449110146237</v>
      </c>
      <c r="AF53" s="19">
        <f t="shared" si="19"/>
        <v>87558.559850258898</v>
      </c>
      <c r="AG53" s="19">
        <f t="shared" si="20"/>
        <v>-65.068051830625777</v>
      </c>
      <c r="AH53" s="19">
        <f t="shared" si="21"/>
        <v>175052.05164868716</v>
      </c>
    </row>
    <row r="54" spans="1:34" ht="15" customHeight="1" x14ac:dyDescent="0.25">
      <c r="A54" s="4">
        <v>43497</v>
      </c>
      <c r="B54" s="60">
        <f t="shared" si="2"/>
        <v>2</v>
      </c>
      <c r="C54" s="7">
        <v>272508</v>
      </c>
      <c r="D54" s="9">
        <v>25.9</v>
      </c>
      <c r="E54" s="6">
        <f t="shared" si="3"/>
        <v>3.2542429687054919</v>
      </c>
      <c r="F54" s="10">
        <v>0.5</v>
      </c>
      <c r="G54" s="7">
        <v>313058</v>
      </c>
      <c r="H54" s="9">
        <v>0.2</v>
      </c>
      <c r="I54" s="9" t="s">
        <v>11</v>
      </c>
      <c r="J54" s="9" t="s">
        <v>11</v>
      </c>
      <c r="K54" s="2"/>
      <c r="L54" s="7">
        <v>396514</v>
      </c>
      <c r="M54" s="7">
        <v>268747</v>
      </c>
      <c r="N54" s="21">
        <f t="shared" si="45"/>
        <v>-1.9000000000000021</v>
      </c>
      <c r="O54" s="21">
        <f t="shared" si="7"/>
        <v>0.5</v>
      </c>
      <c r="P54" s="8">
        <f t="shared" si="46"/>
        <v>-174158.34824786894</v>
      </c>
      <c r="Q54" s="8">
        <f t="shared" si="47"/>
        <v>-4763.45</v>
      </c>
      <c r="R54" s="20">
        <f t="shared" ref="R54:R71" si="49">P54/$C42</f>
        <v>-0.88269488171932986</v>
      </c>
      <c r="S54" s="20">
        <f t="shared" ref="S54:S71" si="50">Q54/$C42</f>
        <v>-2.4142815872034384E-2</v>
      </c>
      <c r="T54" s="5">
        <f t="shared" si="48"/>
        <v>-21962.101566446487</v>
      </c>
      <c r="U54" s="1">
        <f>VLOOKUP($B54,Sheet6!$E$4:$H$15,2,FALSE)</f>
        <v>0.19545951722176011</v>
      </c>
      <c r="V54" s="1">
        <f>VLOOKUP($B54,Sheet6!$E$4:$H$15,3,FALSE)</f>
        <v>0.85888239321641102</v>
      </c>
      <c r="W54" s="1">
        <f>VLOOKUP($B54,Sheet6!$E$4:$H$15,4,FALSE)</f>
        <v>0.16787673792834962</v>
      </c>
      <c r="X54" s="5">
        <f t="shared" si="10"/>
        <v>-29237.135386841739</v>
      </c>
      <c r="Y54" s="5">
        <f t="shared" si="11"/>
        <v>-34040.906668667631</v>
      </c>
      <c r="Z54" s="5">
        <f t="shared" si="12"/>
        <v>-34040.906668667631</v>
      </c>
      <c r="AA54" s="58">
        <f t="shared" si="13"/>
        <v>-931.0616373099931</v>
      </c>
      <c r="AB54" s="58">
        <f t="shared" si="14"/>
        <v>-69012.874974645252</v>
      </c>
      <c r="AC54" s="70">
        <f t="shared" si="15"/>
        <v>-0.17253111543497884</v>
      </c>
      <c r="AD54" s="70">
        <f t="shared" si="16"/>
        <v>-4.7189431347216875E-3</v>
      </c>
      <c r="AE54" s="70">
        <f t="shared" si="17"/>
        <v>-0.17725005856970052</v>
      </c>
      <c r="AF54" s="19">
        <f t="shared" si="19"/>
        <v>-108279.15539881226</v>
      </c>
      <c r="AG54" s="19">
        <f t="shared" si="20"/>
        <v>-794.35302579208428</v>
      </c>
      <c r="AH54" s="19">
        <f t="shared" si="21"/>
        <v>-217352.66382341657</v>
      </c>
    </row>
    <row r="55" spans="1:34" ht="15" customHeight="1" x14ac:dyDescent="0.25">
      <c r="A55" s="4">
        <v>43525</v>
      </c>
      <c r="B55" s="60">
        <f t="shared" si="2"/>
        <v>3</v>
      </c>
      <c r="C55" s="7">
        <v>886823</v>
      </c>
      <c r="D55" s="9">
        <v>31.3</v>
      </c>
      <c r="E55" s="6">
        <f t="shared" si="3"/>
        <v>3.4436180975461075</v>
      </c>
      <c r="F55" s="10">
        <v>0.15333333330000001</v>
      </c>
      <c r="G55" s="7">
        <v>1017940</v>
      </c>
      <c r="H55" s="9">
        <v>0.72</v>
      </c>
      <c r="I55" s="9" t="s">
        <v>11</v>
      </c>
      <c r="J55" s="9" t="s">
        <v>11</v>
      </c>
      <c r="K55" s="2"/>
      <c r="L55" s="7">
        <v>1094587</v>
      </c>
      <c r="M55" s="7">
        <v>853125</v>
      </c>
      <c r="N55" s="21">
        <f t="shared" si="45"/>
        <v>-3.0999999999999979</v>
      </c>
      <c r="O55" s="21">
        <f t="shared" si="7"/>
        <v>0.15333333330000001</v>
      </c>
      <c r="P55" s="8">
        <f t="shared" si="46"/>
        <v>-232328.55389264785</v>
      </c>
      <c r="Q55" s="8">
        <f t="shared" si="47"/>
        <v>-1460.7913330157701</v>
      </c>
      <c r="R55" s="20">
        <f t="shared" si="49"/>
        <v>-0.22687072486458063</v>
      </c>
      <c r="S55" s="20">
        <f t="shared" si="50"/>
        <v>-1.4264746327750995E-3</v>
      </c>
      <c r="T55" s="5">
        <f t="shared" si="48"/>
        <v>-185982.64949121641</v>
      </c>
      <c r="U55" s="1">
        <f>VLOOKUP($B55,Sheet6!$E$4:$H$15,2,FALSE)</f>
        <v>0.72229787687396263</v>
      </c>
      <c r="V55" s="1">
        <f>VLOOKUP($B55,Sheet6!$E$4:$H$15,3,FALSE)</f>
        <v>1.0186022015062937</v>
      </c>
      <c r="W55" s="1">
        <f>VLOOKUP($B55,Sheet6!$E$4:$H$15,4,FALSE)</f>
        <v>0.73573420752714014</v>
      </c>
      <c r="X55" s="5">
        <f t="shared" si="10"/>
        <v>-170932.06448413373</v>
      </c>
      <c r="Y55" s="5">
        <f t="shared" si="11"/>
        <v>-167810.42121385754</v>
      </c>
      <c r="Z55" s="5">
        <f t="shared" si="12"/>
        <v>-167810.42121385754</v>
      </c>
      <c r="AA55" s="58">
        <f t="shared" si="13"/>
        <v>-1055.1264783931765</v>
      </c>
      <c r="AB55" s="58">
        <f t="shared" si="14"/>
        <v>-336675.96890610823</v>
      </c>
      <c r="AC55" s="70">
        <f t="shared" si="15"/>
        <v>-0.16386824289454349</v>
      </c>
      <c r="AD55" s="70">
        <f t="shared" si="16"/>
        <v>-1.03033959866802E-3</v>
      </c>
      <c r="AE55" s="70">
        <f t="shared" si="17"/>
        <v>-0.16489858249321152</v>
      </c>
      <c r="AF55" s="19">
        <f t="shared" si="19"/>
        <v>-133769.51454518992</v>
      </c>
      <c r="AG55" s="19">
        <f t="shared" si="20"/>
        <v>-124.06484108318341</v>
      </c>
      <c r="AH55" s="19">
        <f t="shared" si="21"/>
        <v>-267663.09393146296</v>
      </c>
    </row>
    <row r="56" spans="1:34" ht="15" customHeight="1" x14ac:dyDescent="0.25">
      <c r="A56" s="4">
        <v>43556</v>
      </c>
      <c r="B56" s="60">
        <f t="shared" si="2"/>
        <v>4</v>
      </c>
      <c r="C56" s="7">
        <v>1713824</v>
      </c>
      <c r="D56" s="9">
        <v>36.6</v>
      </c>
      <c r="E56" s="6">
        <f t="shared" si="3"/>
        <v>3.6000482404073204</v>
      </c>
      <c r="F56" s="10">
        <v>0.22</v>
      </c>
      <c r="G56" s="7">
        <v>2062403</v>
      </c>
      <c r="H56" s="9">
        <v>1.31</v>
      </c>
      <c r="I56" s="9" t="s">
        <v>11</v>
      </c>
      <c r="J56" s="9" t="s">
        <v>11</v>
      </c>
      <c r="K56" s="2"/>
      <c r="L56" s="7">
        <v>1786297</v>
      </c>
      <c r="M56" s="7">
        <v>1726023</v>
      </c>
      <c r="N56" s="21">
        <f t="shared" si="45"/>
        <v>0.30000000000000426</v>
      </c>
      <c r="O56" s="21">
        <f t="shared" si="7"/>
        <v>0.15333333332999999</v>
      </c>
      <c r="P56" s="8">
        <f t="shared" si="46"/>
        <v>20247.892901286483</v>
      </c>
      <c r="Q56" s="8">
        <f t="shared" si="47"/>
        <v>-1460.7913333015772</v>
      </c>
      <c r="R56" s="20">
        <f t="shared" si="49"/>
        <v>1.1995012459101034E-2</v>
      </c>
      <c r="S56" s="20">
        <f t="shared" si="50"/>
        <v>-8.6538437992162277E-4</v>
      </c>
      <c r="T56" s="5">
        <f t="shared" si="48"/>
        <v>29667.912691169011</v>
      </c>
      <c r="U56" s="1">
        <f>VLOOKUP($B56,Sheet6!$E$4:$H$15,2,FALSE)</f>
        <v>1.3132951743621322</v>
      </c>
      <c r="V56" s="1">
        <f>VLOOKUP($B56,Sheet6!$E$4:$H$15,3,FALSE)</f>
        <v>1.152219939958919</v>
      </c>
      <c r="W56" s="1">
        <f>VLOOKUP($B56,Sheet6!$E$4:$H$15,4,FALSE)</f>
        <v>1.5132048869518739</v>
      </c>
      <c r="X56" s="5">
        <f t="shared" si="10"/>
        <v>30639.210488704863</v>
      </c>
      <c r="Y56" s="5">
        <f t="shared" si="11"/>
        <v>26591.460038260811</v>
      </c>
      <c r="Z56" s="5">
        <f t="shared" si="12"/>
        <v>23330.025943014934</v>
      </c>
      <c r="AA56" s="58">
        <f t="shared" si="13"/>
        <v>-1918.4502087749863</v>
      </c>
      <c r="AB56" s="58">
        <f t="shared" si="14"/>
        <v>48003.035772500763</v>
      </c>
      <c r="AC56" s="70">
        <f t="shared" si="15"/>
        <v>1.5752991978951043E-2</v>
      </c>
      <c r="AD56" s="70">
        <f t="shared" si="16"/>
        <v>-1.1365051301194331E-3</v>
      </c>
      <c r="AE56" s="70">
        <f t="shared" si="17"/>
        <v>1.4616486848831609E-2</v>
      </c>
      <c r="AF56" s="19">
        <f t="shared" si="19"/>
        <v>194401.88125211836</v>
      </c>
      <c r="AG56" s="19">
        <f t="shared" si="20"/>
        <v>-863.32373038180981</v>
      </c>
      <c r="AH56" s="19">
        <f t="shared" si="21"/>
        <v>384679.00467860897</v>
      </c>
    </row>
    <row r="57" spans="1:34" ht="15" customHeight="1" x14ac:dyDescent="0.25">
      <c r="A57" s="4">
        <v>43586</v>
      </c>
      <c r="B57" s="60">
        <f t="shared" si="2"/>
        <v>5</v>
      </c>
      <c r="C57" s="7">
        <v>2539453</v>
      </c>
      <c r="D57" s="9">
        <v>40.4</v>
      </c>
      <c r="E57" s="6">
        <f t="shared" si="3"/>
        <v>3.6988297849671046</v>
      </c>
      <c r="F57" s="10">
        <v>0.1733333333</v>
      </c>
      <c r="G57" s="7">
        <v>3063603</v>
      </c>
      <c r="H57" s="9">
        <v>1.86</v>
      </c>
      <c r="I57" s="9" t="s">
        <v>11</v>
      </c>
      <c r="J57" s="9" t="s">
        <v>11</v>
      </c>
      <c r="K57" s="2"/>
      <c r="L57" s="7">
        <v>2321021</v>
      </c>
      <c r="M57" s="7">
        <v>2482658</v>
      </c>
      <c r="N57" s="21">
        <f t="shared" si="45"/>
        <v>3.3999999999999986</v>
      </c>
      <c r="O57" s="21">
        <f t="shared" si="7"/>
        <v>-0.55999999999999994</v>
      </c>
      <c r="P57" s="8">
        <f t="shared" si="46"/>
        <v>216272.44545206614</v>
      </c>
      <c r="Q57" s="8">
        <f t="shared" si="47"/>
        <v>5335.0639999999985</v>
      </c>
      <c r="R57" s="20">
        <f t="shared" si="49"/>
        <v>8.8917102278412236E-2</v>
      </c>
      <c r="S57" s="20">
        <f t="shared" si="50"/>
        <v>2.1934298211605256E-3</v>
      </c>
      <c r="T57" s="5">
        <f t="shared" si="48"/>
        <v>484486.20190162485</v>
      </c>
      <c r="U57" s="1">
        <f>VLOOKUP($B57,Sheet6!$E$4:$H$15,2,FALSE)</f>
        <v>1.8588039411103712</v>
      </c>
      <c r="V57" s="1">
        <f>VLOOKUP($B57,Sheet6!$E$4:$H$15,3,FALSE)</f>
        <v>1.1851582661821245</v>
      </c>
      <c r="W57" s="1">
        <f>VLOOKUP($B57,Sheet6!$E$4:$H$15,4,FALSE)</f>
        <v>2.2029768560188674</v>
      </c>
      <c r="X57" s="5">
        <f t="shared" si="10"/>
        <v>476443.19192550465</v>
      </c>
      <c r="Y57" s="5">
        <f t="shared" si="11"/>
        <v>402008.0739598783</v>
      </c>
      <c r="Z57" s="5">
        <f t="shared" si="12"/>
        <v>256317.0764749388</v>
      </c>
      <c r="AA57" s="58">
        <f t="shared" si="13"/>
        <v>9916.8379892760586</v>
      </c>
      <c r="AB57" s="58">
        <f t="shared" si="14"/>
        <v>668241.98842409311</v>
      </c>
      <c r="AC57" s="70">
        <f t="shared" si="15"/>
        <v>0.16527946014722664</v>
      </c>
      <c r="AD57" s="70">
        <f t="shared" si="16"/>
        <v>4.0771559961222019E-3</v>
      </c>
      <c r="AE57" s="70">
        <f t="shared" si="17"/>
        <v>0.16935661614334885</v>
      </c>
      <c r="AF57" s="19">
        <f t="shared" si="19"/>
        <v>375416.61392161751</v>
      </c>
      <c r="AG57" s="19">
        <f t="shared" si="20"/>
        <v>11835.288198051045</v>
      </c>
      <c r="AH57" s="19">
        <f t="shared" si="21"/>
        <v>620238.95265159232</v>
      </c>
    </row>
    <row r="58" spans="1:34" ht="15" customHeight="1" x14ac:dyDescent="0.25">
      <c r="A58" s="4">
        <v>43617</v>
      </c>
      <c r="B58" s="60">
        <f t="shared" si="2"/>
        <v>6</v>
      </c>
      <c r="C58" s="7">
        <v>2868424</v>
      </c>
      <c r="D58" s="9">
        <v>38.9</v>
      </c>
      <c r="E58" s="6">
        <f t="shared" si="3"/>
        <v>3.6609942506244004</v>
      </c>
      <c r="F58" s="10">
        <v>2.5</v>
      </c>
      <c r="G58" s="7">
        <v>3479146</v>
      </c>
      <c r="H58" s="9">
        <v>1.93</v>
      </c>
      <c r="I58" s="9" t="s">
        <v>11</v>
      </c>
      <c r="J58" s="9" t="s">
        <v>11</v>
      </c>
      <c r="K58" s="2"/>
      <c r="L58" s="7">
        <v>2300155</v>
      </c>
      <c r="M58" s="7">
        <v>2712295</v>
      </c>
      <c r="N58" s="21">
        <f t="shared" si="45"/>
        <v>0.39999999999999858</v>
      </c>
      <c r="O58" s="21">
        <f t="shared" si="7"/>
        <v>-6.1</v>
      </c>
      <c r="P58" s="8">
        <f t="shared" si="46"/>
        <v>25427.669268008322</v>
      </c>
      <c r="Q58" s="8">
        <f t="shared" si="47"/>
        <v>58114.09</v>
      </c>
      <c r="R58" s="20">
        <f t="shared" si="49"/>
        <v>1.0243530441546831E-2</v>
      </c>
      <c r="S58" s="20">
        <f t="shared" si="50"/>
        <v>2.3411247162427009E-2</v>
      </c>
      <c r="T58" s="5">
        <f t="shared" si="48"/>
        <v>58170.5927057031</v>
      </c>
      <c r="U58" s="1">
        <f>VLOOKUP($B58,Sheet6!$E$4:$H$15,2,FALSE)</f>
        <v>1.9263445537684796</v>
      </c>
      <c r="V58" s="1">
        <f>VLOOKUP($B58,Sheet6!$E$4:$H$15,3,FALSE)</f>
        <v>1.1770790540896401</v>
      </c>
      <c r="W58" s="1">
        <f>VLOOKUP($B58,Sheet6!$E$4:$H$15,4,FALSE)</f>
        <v>2.2674598252005316</v>
      </c>
      <c r="X58" s="5">
        <f t="shared" si="10"/>
        <v>57656.218513695079</v>
      </c>
      <c r="Y58" s="5">
        <f t="shared" si="11"/>
        <v>48982.452209453972</v>
      </c>
      <c r="Z58" s="5">
        <f t="shared" si="12"/>
        <v>29930.376889691444</v>
      </c>
      <c r="AA58" s="58">
        <f t="shared" si="13"/>
        <v>111947.76076871126</v>
      </c>
      <c r="AB58" s="58">
        <f t="shared" si="14"/>
        <v>190860.58986785667</v>
      </c>
      <c r="AC58" s="70">
        <f t="shared" si="15"/>
        <v>1.9732569077435366E-2</v>
      </c>
      <c r="AD58" s="70">
        <f t="shared" si="16"/>
        <v>4.5098128468269043E-2</v>
      </c>
      <c r="AE58" s="70">
        <f t="shared" si="17"/>
        <v>6.4830697545704405E-2</v>
      </c>
      <c r="AF58" s="19">
        <f t="shared" si="19"/>
        <v>-353025.62175042433</v>
      </c>
      <c r="AG58" s="19">
        <f t="shared" si="20"/>
        <v>102030.9227794352</v>
      </c>
      <c r="AH58" s="19">
        <f t="shared" si="21"/>
        <v>-477381.39855623641</v>
      </c>
    </row>
    <row r="59" spans="1:34" ht="15" customHeight="1" x14ac:dyDescent="0.25">
      <c r="A59" s="4">
        <v>43647</v>
      </c>
      <c r="B59" s="60">
        <f t="shared" si="2"/>
        <v>7</v>
      </c>
      <c r="C59" s="7">
        <v>2872321</v>
      </c>
      <c r="D59" s="9">
        <v>33.700000000000003</v>
      </c>
      <c r="E59" s="6">
        <f t="shared" si="3"/>
        <v>3.5174978373583161</v>
      </c>
      <c r="F59" s="10">
        <v>10.6</v>
      </c>
      <c r="G59" s="7">
        <v>3558088</v>
      </c>
      <c r="H59" s="9">
        <v>1.67</v>
      </c>
      <c r="I59" s="9" t="s">
        <v>11</v>
      </c>
      <c r="J59" s="9" t="s">
        <v>11</v>
      </c>
      <c r="K59" s="2"/>
      <c r="L59" s="7">
        <v>1842656</v>
      </c>
      <c r="M59" s="7">
        <v>2793366</v>
      </c>
      <c r="N59" s="21">
        <f t="shared" si="45"/>
        <v>-1.2999999999999972</v>
      </c>
      <c r="O59" s="21">
        <f t="shared" si="7"/>
        <v>3.3999999999999995</v>
      </c>
      <c r="P59" s="8">
        <f t="shared" si="46"/>
        <v>-93115.529421055689</v>
      </c>
      <c r="Q59" s="8">
        <f t="shared" si="47"/>
        <v>-32391.460000000006</v>
      </c>
      <c r="R59" s="20">
        <f t="shared" si="49"/>
        <v>-3.680010616149023E-2</v>
      </c>
      <c r="S59" s="20">
        <f t="shared" si="50"/>
        <v>-1.2801400304943358E-2</v>
      </c>
      <c r="T59" s="5">
        <f t="shared" si="48"/>
        <v>-192709.44629391926</v>
      </c>
      <c r="U59" s="1">
        <f>VLOOKUP($B59,Sheet6!$E$4:$H$15,2,FALSE)</f>
        <v>1.6680330624603965</v>
      </c>
      <c r="V59" s="1">
        <f>VLOOKUP($B59,Sheet6!$E$4:$H$15,3,FALSE)</f>
        <v>1.0515405277294989</v>
      </c>
      <c r="W59" s="1">
        <f>VLOOKUP($B59,Sheet6!$E$4:$H$15,4,FALSE)</f>
        <v>1.7540043667698575</v>
      </c>
      <c r="X59" s="5">
        <f t="shared" si="10"/>
        <v>-163325.04521861882</v>
      </c>
      <c r="Y59" s="5">
        <f t="shared" si="11"/>
        <v>-155319.78170282466</v>
      </c>
      <c r="Z59" s="5">
        <f t="shared" si="12"/>
        <v>-97914.752947228582</v>
      </c>
      <c r="AA59" s="58">
        <f t="shared" si="13"/>
        <v>-54030.026221363449</v>
      </c>
      <c r="AB59" s="58">
        <f t="shared" si="14"/>
        <v>-307264.5608714167</v>
      </c>
      <c r="AC59" s="70">
        <f t="shared" si="15"/>
        <v>-6.1383793779418244E-2</v>
      </c>
      <c r="AD59" s="70">
        <f t="shared" si="16"/>
        <v>-2.1353158954436124E-2</v>
      </c>
      <c r="AE59" s="70">
        <f t="shared" si="17"/>
        <v>-8.2736952733854369E-2</v>
      </c>
      <c r="AF59" s="19">
        <f t="shared" si="19"/>
        <v>-204302.23391227864</v>
      </c>
      <c r="AG59" s="19">
        <f t="shared" si="20"/>
        <v>-165977.7869900747</v>
      </c>
      <c r="AH59" s="19">
        <f t="shared" si="21"/>
        <v>-498125.15073927341</v>
      </c>
    </row>
    <row r="60" spans="1:34" ht="15" customHeight="1" x14ac:dyDescent="0.25">
      <c r="A60" s="4">
        <v>43678</v>
      </c>
      <c r="B60" s="60">
        <f t="shared" si="2"/>
        <v>8</v>
      </c>
      <c r="C60" s="7">
        <v>2406775</v>
      </c>
      <c r="D60" s="9">
        <v>33.9</v>
      </c>
      <c r="E60" s="6">
        <f t="shared" si="3"/>
        <v>3.5234150143864045</v>
      </c>
      <c r="F60" s="10">
        <v>4.5</v>
      </c>
      <c r="G60" s="7">
        <v>3015626</v>
      </c>
      <c r="H60" s="9">
        <v>1.27</v>
      </c>
      <c r="I60" s="9" t="s">
        <v>11</v>
      </c>
      <c r="J60" s="9" t="s">
        <v>11</v>
      </c>
      <c r="K60" s="2"/>
      <c r="L60" s="7">
        <v>1740112</v>
      </c>
      <c r="M60" s="7">
        <v>2477891</v>
      </c>
      <c r="N60" s="21">
        <f t="shared" si="45"/>
        <v>0.29999999999999716</v>
      </c>
      <c r="O60" s="21">
        <f t="shared" si="7"/>
        <v>-1.733333333</v>
      </c>
      <c r="P60" s="8">
        <f t="shared" si="46"/>
        <v>21867.744874797761</v>
      </c>
      <c r="Q60" s="8">
        <f t="shared" si="47"/>
        <v>16513.2933301577</v>
      </c>
      <c r="R60" s="20">
        <f t="shared" si="49"/>
        <v>1.1361927370103858E-2</v>
      </c>
      <c r="S60" s="20">
        <f t="shared" si="50"/>
        <v>8.5798897203481043E-3</v>
      </c>
      <c r="T60" s="5">
        <f t="shared" si="48"/>
        <v>33826.717022705678</v>
      </c>
      <c r="U60" s="1">
        <f>VLOOKUP($B60,Sheet6!$E$4:$H$15,2,FALSE)</f>
        <v>1.2681794049496478</v>
      </c>
      <c r="V60" s="1">
        <f>VLOOKUP($B60,Sheet6!$E$4:$H$15,3,FALSE)</f>
        <v>1.049676094169695</v>
      </c>
      <c r="W60" s="1">
        <f>VLOOKUP($B60,Sheet6!$E$4:$H$15,4,FALSE)</f>
        <v>1.3311776044939942</v>
      </c>
      <c r="X60" s="5">
        <f t="shared" si="10"/>
        <v>29109.852238119103</v>
      </c>
      <c r="Y60" s="5">
        <f t="shared" si="11"/>
        <v>27732.223682911736</v>
      </c>
      <c r="Z60" s="5">
        <f t="shared" si="12"/>
        <v>22954.049028477079</v>
      </c>
      <c r="AA60" s="58">
        <f t="shared" si="13"/>
        <v>20941.81850919838</v>
      </c>
      <c r="AB60" s="58">
        <f t="shared" si="14"/>
        <v>71628.091220587186</v>
      </c>
      <c r="AC60" s="70">
        <f t="shared" si="15"/>
        <v>1.4408962291299428E-2</v>
      </c>
      <c r="AD60" s="70">
        <f t="shared" si="16"/>
        <v>1.0880839440084659E-2</v>
      </c>
      <c r="AE60" s="70">
        <f t="shared" si="17"/>
        <v>2.5289801731384086E-2</v>
      </c>
      <c r="AF60" s="19">
        <f t="shared" si="19"/>
        <v>183052.00538573641</v>
      </c>
      <c r="AG60" s="19">
        <f t="shared" si="20"/>
        <v>74971.844730561832</v>
      </c>
      <c r="AH60" s="19">
        <f t="shared" si="21"/>
        <v>378892.6520920039</v>
      </c>
    </row>
    <row r="61" spans="1:34" ht="15" customHeight="1" x14ac:dyDescent="0.25">
      <c r="A61" s="4">
        <v>43709</v>
      </c>
      <c r="B61" s="60">
        <f t="shared" si="2"/>
        <v>9</v>
      </c>
      <c r="C61" s="7">
        <v>2025479</v>
      </c>
      <c r="D61" s="9">
        <v>31.2</v>
      </c>
      <c r="E61" s="6">
        <f t="shared" si="3"/>
        <v>3.4404180948154366</v>
      </c>
      <c r="F61" s="10">
        <v>17.399999999999999</v>
      </c>
      <c r="G61" s="7">
        <v>2509157</v>
      </c>
      <c r="H61" s="9">
        <v>1.1000000000000001</v>
      </c>
      <c r="I61" s="2"/>
      <c r="J61" s="2"/>
      <c r="K61" s="2"/>
      <c r="L61" s="7">
        <v>1276913</v>
      </c>
      <c r="M61" s="7">
        <v>2035581</v>
      </c>
      <c r="N61" s="21">
        <f t="shared" si="45"/>
        <v>-3.0999999999999979</v>
      </c>
      <c r="O61" s="21">
        <f t="shared" si="7"/>
        <v>13.499999999999998</v>
      </c>
      <c r="P61" s="8">
        <f t="shared" si="46"/>
        <v>-233039.01385184377</v>
      </c>
      <c r="Q61" s="8">
        <f t="shared" si="47"/>
        <v>-128613.14999999997</v>
      </c>
      <c r="R61" s="20">
        <f t="shared" si="49"/>
        <v>-0.14951106764586036</v>
      </c>
      <c r="S61" s="20">
        <f t="shared" si="50"/>
        <v>-8.2514464217661912E-2</v>
      </c>
      <c r="T61" s="5">
        <f t="shared" si="48"/>
        <v>-283076.35240330594</v>
      </c>
      <c r="U61" s="1">
        <f>VLOOKUP($B61,Sheet6!$E$4:$H$15,2,FALSE)</f>
        <v>1.0594693874163201</v>
      </c>
      <c r="V61" s="1">
        <f>VLOOKUP($B61,Sheet6!$E$4:$H$15,3,FALSE)</f>
        <v>1.0471901827566226</v>
      </c>
      <c r="W61" s="1">
        <f>VLOOKUP($B61,Sheet6!$E$4:$H$15,4,FALSE)</f>
        <v>1.1094659414335433</v>
      </c>
      <c r="X61" s="5">
        <f t="shared" si="10"/>
        <v>-258548.84889388038</v>
      </c>
      <c r="Y61" s="5">
        <f t="shared" si="11"/>
        <v>-246897.70124971625</v>
      </c>
      <c r="Z61" s="5">
        <f t="shared" si="12"/>
        <v>-244036.16750493538</v>
      </c>
      <c r="AA61" s="58">
        <f t="shared" si="13"/>
        <v>-136261.69524418327</v>
      </c>
      <c r="AB61" s="58">
        <f t="shared" si="14"/>
        <v>-627195.56399883493</v>
      </c>
      <c r="AC61" s="70">
        <f t="shared" si="15"/>
        <v>-0.15840239925071969</v>
      </c>
      <c r="AD61" s="70">
        <f t="shared" si="16"/>
        <v>-8.7421548857672143E-2</v>
      </c>
      <c r="AE61" s="70">
        <f t="shared" si="17"/>
        <v>-0.24582394810839184</v>
      </c>
      <c r="AF61" s="19">
        <f t="shared" si="19"/>
        <v>-274629.924932628</v>
      </c>
      <c r="AG61" s="19">
        <f t="shared" si="20"/>
        <v>-157203.51375338165</v>
      </c>
      <c r="AH61" s="19">
        <f t="shared" si="21"/>
        <v>-698823.65521942207</v>
      </c>
    </row>
    <row r="62" spans="1:34" ht="15" customHeight="1" x14ac:dyDescent="0.25">
      <c r="A62" s="4">
        <v>43739</v>
      </c>
      <c r="B62" s="60">
        <f t="shared" si="2"/>
        <v>10</v>
      </c>
      <c r="C62" s="7">
        <v>1620319</v>
      </c>
      <c r="D62" s="9">
        <v>31.9</v>
      </c>
      <c r="E62" s="6">
        <f t="shared" si="3"/>
        <v>3.4626060097907989</v>
      </c>
      <c r="F62" s="10">
        <v>0.76666666670000005</v>
      </c>
      <c r="G62" s="7">
        <v>1949221</v>
      </c>
      <c r="H62" s="9">
        <v>0.9</v>
      </c>
      <c r="I62" s="2"/>
      <c r="J62" s="2"/>
      <c r="K62" s="2"/>
      <c r="L62" s="7">
        <v>1357306</v>
      </c>
      <c r="M62" s="7">
        <v>1604885</v>
      </c>
      <c r="N62" s="21">
        <f t="shared" si="45"/>
        <v>-1.5</v>
      </c>
      <c r="O62" s="21">
        <f t="shared" si="7"/>
        <v>0.76666666670000005</v>
      </c>
      <c r="P62" s="8">
        <f t="shared" si="46"/>
        <v>-113041.55920542404</v>
      </c>
      <c r="Q62" s="8">
        <f t="shared" si="47"/>
        <v>-7303.9566669842307</v>
      </c>
      <c r="R62" s="20">
        <f t="shared" si="49"/>
        <v>-8.7841364914622411E-2</v>
      </c>
      <c r="S62" s="20">
        <f t="shared" si="50"/>
        <v>-5.6756959777883699E-3</v>
      </c>
      <c r="T62" s="5">
        <f t="shared" si="48"/>
        <v>-113088.1055379156</v>
      </c>
      <c r="U62" s="1">
        <f>VLOOKUP($B62,Sheet6!$E$4:$H$15,2,FALSE)</f>
        <v>0.93560395574150268</v>
      </c>
      <c r="V62" s="1">
        <f>VLOOKUP($B62,Sheet6!$E$4:$H$15,3,FALSE)</f>
        <v>1.0341391478379942</v>
      </c>
      <c r="W62" s="1">
        <f>VLOOKUP($B62,Sheet6!$E$4:$H$15,4,FALSE)</f>
        <v>0.96754467750437401</v>
      </c>
      <c r="X62" s="5">
        <f t="shared" si="10"/>
        <v>-109372.75894600361</v>
      </c>
      <c r="Y62" s="5">
        <f t="shared" si="11"/>
        <v>-105762.129955782</v>
      </c>
      <c r="Z62" s="5">
        <f t="shared" si="12"/>
        <v>-105762.129955782</v>
      </c>
      <c r="AA62" s="58">
        <f t="shared" si="13"/>
        <v>-6833.6107501949673</v>
      </c>
      <c r="AB62" s="58">
        <f t="shared" si="14"/>
        <v>-218357.87066175896</v>
      </c>
      <c r="AC62" s="70">
        <f t="shared" si="15"/>
        <v>-8.218472849185357E-2</v>
      </c>
      <c r="AD62" s="70">
        <f t="shared" si="16"/>
        <v>-5.3102036084049344E-3</v>
      </c>
      <c r="AE62" s="70">
        <f t="shared" si="17"/>
        <v>-8.7494932100258507E-2</v>
      </c>
      <c r="AF62" s="19">
        <f t="shared" si="19"/>
        <v>141135.57129393425</v>
      </c>
      <c r="AG62" s="19">
        <f t="shared" si="20"/>
        <v>129428.0844939883</v>
      </c>
      <c r="AH62" s="19">
        <f t="shared" si="21"/>
        <v>408837.69333707599</v>
      </c>
    </row>
    <row r="63" spans="1:34" ht="15" customHeight="1" x14ac:dyDescent="0.25">
      <c r="A63" s="4">
        <v>43770</v>
      </c>
      <c r="B63" s="60">
        <f t="shared" si="2"/>
        <v>11</v>
      </c>
      <c r="C63" s="7">
        <v>934782</v>
      </c>
      <c r="D63" s="9">
        <v>31.5</v>
      </c>
      <c r="E63" s="6">
        <f t="shared" si="3"/>
        <v>3.4499875458315872</v>
      </c>
      <c r="F63" s="10">
        <v>0</v>
      </c>
      <c r="G63" s="7">
        <v>1110940</v>
      </c>
      <c r="H63" s="9">
        <v>0.5</v>
      </c>
      <c r="I63" s="2"/>
      <c r="J63" s="2"/>
      <c r="K63" s="2"/>
      <c r="L63" s="7">
        <v>1097986</v>
      </c>
      <c r="M63" s="7">
        <v>950503</v>
      </c>
      <c r="N63" s="21">
        <f t="shared" si="45"/>
        <v>1.3999999999999986</v>
      </c>
      <c r="O63" s="21">
        <f t="shared" si="7"/>
        <v>0</v>
      </c>
      <c r="P63" s="8">
        <f t="shared" si="46"/>
        <v>111842.21832433809</v>
      </c>
      <c r="Q63" s="8">
        <f t="shared" si="47"/>
        <v>0</v>
      </c>
      <c r="R63" s="20">
        <f t="shared" si="49"/>
        <v>0.1437614234005356</v>
      </c>
      <c r="S63" s="20">
        <f t="shared" si="50"/>
        <v>0</v>
      </c>
      <c r="T63" s="5">
        <f t="shared" si="48"/>
        <v>63808.428673423929</v>
      </c>
      <c r="U63" s="1">
        <f>VLOOKUP($B63,Sheet6!$E$4:$H$15,2,FALSE)</f>
        <v>0.52854000285010916</v>
      </c>
      <c r="V63" s="1">
        <f>VLOOKUP($B63,Sheet6!$E$4:$H$15,3,FALSE)</f>
        <v>0.94464633696739853</v>
      </c>
      <c r="W63" s="1">
        <f>VLOOKUP($B63,Sheet6!$E$4:$H$15,4,FALSE)</f>
        <v>0.49928337763309399</v>
      </c>
      <c r="X63" s="5">
        <f t="shared" si="10"/>
        <v>55840.960526953437</v>
      </c>
      <c r="Y63" s="5">
        <f t="shared" si="11"/>
        <v>59113.086391908182</v>
      </c>
      <c r="Z63" s="5">
        <f t="shared" si="12"/>
        <v>59113.086391908182</v>
      </c>
      <c r="AA63" s="58">
        <f t="shared" si="13"/>
        <v>0</v>
      </c>
      <c r="AB63" s="58">
        <f t="shared" si="14"/>
        <v>118226.17278381636</v>
      </c>
      <c r="AC63" s="70">
        <f t="shared" si="15"/>
        <v>7.5983663133854837E-2</v>
      </c>
      <c r="AD63" s="70">
        <f t="shared" si="16"/>
        <v>0</v>
      </c>
      <c r="AE63" s="70">
        <f t="shared" si="17"/>
        <v>7.5983663133854837E-2</v>
      </c>
      <c r="AF63" s="19">
        <f t="shared" si="19"/>
        <v>164875.21634769018</v>
      </c>
      <c r="AG63" s="19">
        <f t="shared" si="20"/>
        <v>6833.6107501949673</v>
      </c>
      <c r="AH63" s="19">
        <f t="shared" si="21"/>
        <v>336584.04344557534</v>
      </c>
    </row>
    <row r="64" spans="1:34" ht="15" customHeight="1" x14ac:dyDescent="0.25">
      <c r="A64" s="4">
        <v>43800</v>
      </c>
      <c r="B64" s="60">
        <f t="shared" si="2"/>
        <v>12</v>
      </c>
      <c r="C64" s="7">
        <v>0</v>
      </c>
      <c r="D64" s="9">
        <v>22.8</v>
      </c>
      <c r="E64" s="6">
        <f t="shared" si="3"/>
        <v>3.1267605359603952</v>
      </c>
      <c r="F64" s="10">
        <v>1.3333333329999999</v>
      </c>
      <c r="G64" s="7">
        <v>675443</v>
      </c>
      <c r="H64" s="9">
        <v>0.2</v>
      </c>
      <c r="I64" s="2"/>
      <c r="J64" s="9">
        <v>1</v>
      </c>
      <c r="K64" s="2"/>
      <c r="L64" s="7">
        <v>218077</v>
      </c>
      <c r="M64" s="7">
        <v>520273</v>
      </c>
      <c r="N64" s="21">
        <f t="shared" si="45"/>
        <v>-1.8999999999999986</v>
      </c>
      <c r="O64" s="21">
        <f t="shared" si="7"/>
        <v>1.2999999996699998</v>
      </c>
      <c r="P64" s="8">
        <f t="shared" si="46"/>
        <v>-196913.47336547542</v>
      </c>
      <c r="Q64" s="8">
        <f t="shared" si="47"/>
        <v>-12384.969996856122</v>
      </c>
      <c r="R64" s="20">
        <f t="shared" si="49"/>
        <v>-0.57212518301661464</v>
      </c>
      <c r="S64" s="20">
        <f t="shared" si="50"/>
        <v>-3.5984095476063682E-2</v>
      </c>
      <c r="T64" s="5">
        <f t="shared" si="48"/>
        <v>-38311.095903447851</v>
      </c>
      <c r="U64" s="1">
        <f>VLOOKUP($B64,Sheet6!$E$4:$H$15,2,FALSE)</f>
        <v>0.22559455760356614</v>
      </c>
      <c r="V64" s="1">
        <f>VLOOKUP($B64,Sheet6!$E$4:$H$15,3,FALSE)</f>
        <v>0.7481039658713855</v>
      </c>
      <c r="W64" s="1">
        <f>VLOOKUP($B64,Sheet6!$E$4:$H$15,4,FALSE)</f>
        <v>0.16876818322222856</v>
      </c>
      <c r="X64" s="5">
        <f t="shared" si="10"/>
        <v>-33232.729151869979</v>
      </c>
      <c r="Y64" s="5">
        <f t="shared" si="11"/>
        <v>-44422.607910066035</v>
      </c>
      <c r="Z64" s="5">
        <f t="shared" si="12"/>
        <v>-44422.607910066035</v>
      </c>
      <c r="AA64" s="58">
        <f t="shared" si="13"/>
        <v>-2793.9818273741967</v>
      </c>
      <c r="AB64" s="58">
        <f t="shared" si="14"/>
        <v>-91639.197647506269</v>
      </c>
      <c r="AC64" s="70">
        <f t="shared" si="15"/>
        <v>-0.1290683275564925</v>
      </c>
      <c r="AD64" s="70">
        <f t="shared" si="16"/>
        <v>-8.117816099687071E-3</v>
      </c>
      <c r="AE64" s="70">
        <f t="shared" si="17"/>
        <v>-0.13718614365617957</v>
      </c>
      <c r="AF64" s="19">
        <f t="shared" si="19"/>
        <v>-103535.69430197422</v>
      </c>
      <c r="AG64" s="19">
        <f t="shared" si="20"/>
        <v>-2793.9818273741967</v>
      </c>
      <c r="AH64" s="19">
        <f t="shared" si="21"/>
        <v>-209865.37043132263</v>
      </c>
    </row>
    <row r="65" spans="1:34" ht="15" customHeight="1" x14ac:dyDescent="0.25">
      <c r="A65" s="4">
        <v>43831</v>
      </c>
      <c r="B65" s="60">
        <f t="shared" si="2"/>
        <v>1</v>
      </c>
      <c r="C65" s="7">
        <v>0</v>
      </c>
      <c r="D65" s="9">
        <v>22.4</v>
      </c>
      <c r="E65" s="6">
        <f t="shared" si="3"/>
        <v>3.1090609588609941</v>
      </c>
      <c r="F65" s="10">
        <v>0.36666666669999998</v>
      </c>
      <c r="G65" s="7">
        <v>531705</v>
      </c>
      <c r="H65" s="12">
        <v>0.1</v>
      </c>
      <c r="I65" s="9">
        <v>1</v>
      </c>
      <c r="J65" s="2"/>
      <c r="K65" s="2"/>
      <c r="L65" s="7">
        <v>227286</v>
      </c>
      <c r="M65" s="7">
        <v>460917</v>
      </c>
      <c r="N65" s="21">
        <f t="shared" si="45"/>
        <v>-0.80000000000000071</v>
      </c>
      <c r="O65" s="21">
        <f t="shared" si="7"/>
        <v>0.26666666669999994</v>
      </c>
      <c r="P65" s="8">
        <f t="shared" si="46"/>
        <v>-86328.334833437577</v>
      </c>
      <c r="Q65" s="8">
        <f t="shared" si="47"/>
        <v>-2540.5066669842295</v>
      </c>
      <c r="R65" s="20">
        <f t="shared" si="49"/>
        <v>-0.37619930203045027</v>
      </c>
      <c r="S65" s="20">
        <f t="shared" si="50"/>
        <v>-1.1070951811675474E-2</v>
      </c>
      <c r="T65" s="5">
        <f t="shared" si="48"/>
        <v>-10755.038551627233</v>
      </c>
      <c r="U65" s="1">
        <f>VLOOKUP($B65,Sheet6!$E$4:$H$15,2,FALSE)</f>
        <v>0.14349747716246505</v>
      </c>
      <c r="V65" s="1">
        <f>VLOOKUP($B65,Sheet6!$E$4:$H$15,3,FALSE)</f>
        <v>0.68238268288829185</v>
      </c>
      <c r="W65" s="1">
        <f>VLOOKUP($B65,Sheet6!$E$4:$H$15,4,FALSE)</f>
        <v>9.7920193453824286E-2</v>
      </c>
      <c r="X65" s="5">
        <f t="shared" si="10"/>
        <v>-8453.287247436725</v>
      </c>
      <c r="Y65" s="5">
        <f t="shared" si="11"/>
        <v>-12387.898256234845</v>
      </c>
      <c r="Z65" s="5">
        <f t="shared" si="12"/>
        <v>-12387.898256234845</v>
      </c>
      <c r="AA65" s="58">
        <f t="shared" si="13"/>
        <v>-364.55629742665968</v>
      </c>
      <c r="AB65" s="58">
        <f t="shared" si="14"/>
        <v>-25140.352809896351</v>
      </c>
      <c r="AC65" s="70">
        <f t="shared" si="15"/>
        <v>-5.3983650751649827E-2</v>
      </c>
      <c r="AD65" s="70">
        <f t="shared" si="16"/>
        <v>-1.5886536547626525E-3</v>
      </c>
      <c r="AE65" s="70">
        <f t="shared" si="17"/>
        <v>-5.5572304406412476E-2</v>
      </c>
      <c r="AF65" s="19">
        <f t="shared" si="19"/>
        <v>32034.709653831189</v>
      </c>
      <c r="AG65" s="19">
        <f t="shared" si="20"/>
        <v>2429.4255299475371</v>
      </c>
      <c r="AH65" s="19">
        <f t="shared" si="21"/>
        <v>66498.844837609911</v>
      </c>
    </row>
    <row r="66" spans="1:34" ht="15" customHeight="1" x14ac:dyDescent="0.25">
      <c r="A66" s="4">
        <v>43862</v>
      </c>
      <c r="B66" s="60">
        <f t="shared" si="2"/>
        <v>2</v>
      </c>
      <c r="C66" s="7">
        <v>0</v>
      </c>
      <c r="D66" s="9">
        <v>26.5</v>
      </c>
      <c r="E66" s="6">
        <f t="shared" si="3"/>
        <v>3.2771447329921766</v>
      </c>
      <c r="F66" s="10">
        <v>0.6</v>
      </c>
      <c r="G66" s="7">
        <v>599172</v>
      </c>
      <c r="H66" s="9">
        <v>0.2</v>
      </c>
      <c r="I66" s="2"/>
      <c r="J66" s="2"/>
      <c r="K66" s="2"/>
      <c r="L66" s="7">
        <v>509125</v>
      </c>
      <c r="M66" s="7">
        <v>489444</v>
      </c>
      <c r="N66" s="21">
        <f t="shared" si="45"/>
        <v>0.60000000000000142</v>
      </c>
      <c r="O66" s="21">
        <f t="shared" si="7"/>
        <v>9.9999999999999978E-2</v>
      </c>
      <c r="P66" s="8">
        <f t="shared" si="46"/>
        <v>56340.747120670974</v>
      </c>
      <c r="Q66" s="8">
        <f t="shared" si="47"/>
        <v>-952.6899999999996</v>
      </c>
      <c r="R66" s="20">
        <f t="shared" si="49"/>
        <v>0.20674896561081132</v>
      </c>
      <c r="S66" s="20">
        <f t="shared" si="50"/>
        <v>-3.4960074566618214E-3</v>
      </c>
      <c r="T66" s="5">
        <f t="shared" si="48"/>
        <v>9578.9324946949728</v>
      </c>
      <c r="U66" s="1">
        <f>VLOOKUP($B66,Sheet6!$E$4:$H$15,2,FALSE)</f>
        <v>0.19545951722176011</v>
      </c>
      <c r="V66" s="1">
        <f>VLOOKUP($B66,Sheet6!$E$4:$H$15,3,FALSE)</f>
        <v>0.85888239321641102</v>
      </c>
      <c r="W66" s="1">
        <f>VLOOKUP($B66,Sheet6!$E$4:$H$15,4,FALSE)</f>
        <v>0.16787673792834962</v>
      </c>
      <c r="X66" s="5">
        <f t="shared" si="10"/>
        <v>9458.300839064299</v>
      </c>
      <c r="Y66" s="5">
        <f t="shared" si="11"/>
        <v>11012.33523211962</v>
      </c>
      <c r="Z66" s="5">
        <f t="shared" si="12"/>
        <v>11012.33523211962</v>
      </c>
      <c r="AA66" s="58">
        <f t="shared" si="13"/>
        <v>-186.21232746199857</v>
      </c>
      <c r="AB66" s="58">
        <f t="shared" si="14"/>
        <v>21838.458136777241</v>
      </c>
      <c r="AC66" s="70">
        <f t="shared" si="15"/>
        <v>4.0411053004387465E-2</v>
      </c>
      <c r="AD66" s="70">
        <f t="shared" si="16"/>
        <v>-6.8332792968279306E-4</v>
      </c>
      <c r="AE66" s="70">
        <f t="shared" si="17"/>
        <v>3.9727725074704671E-2</v>
      </c>
      <c r="AF66" s="19">
        <f t="shared" si="19"/>
        <v>23400.233488354464</v>
      </c>
      <c r="AG66" s="19">
        <f t="shared" si="20"/>
        <v>178.34396996466111</v>
      </c>
      <c r="AH66" s="19">
        <f t="shared" si="21"/>
        <v>46978.810946673591</v>
      </c>
    </row>
    <row r="67" spans="1:34" ht="15" customHeight="1" x14ac:dyDescent="0.25">
      <c r="A67" s="4">
        <v>43891</v>
      </c>
      <c r="B67" s="60">
        <f t="shared" si="2"/>
        <v>3</v>
      </c>
      <c r="C67" s="7">
        <v>0</v>
      </c>
      <c r="D67" s="9">
        <v>32.4</v>
      </c>
      <c r="E67" s="6">
        <f t="shared" si="3"/>
        <v>3.4781584227982836</v>
      </c>
      <c r="F67" s="10">
        <v>0.36666666669999998</v>
      </c>
      <c r="G67" s="7">
        <v>1430839</v>
      </c>
      <c r="H67" s="9">
        <v>0.7</v>
      </c>
      <c r="I67" s="2"/>
      <c r="J67" s="2"/>
      <c r="K67" s="2"/>
      <c r="L67" s="7">
        <v>1260108</v>
      </c>
      <c r="M67" s="7">
        <v>1216837</v>
      </c>
      <c r="N67" s="21">
        <f t="shared" si="45"/>
        <v>1.0999999999999979</v>
      </c>
      <c r="O67" s="21">
        <f t="shared" si="7"/>
        <v>0.21333333339999996</v>
      </c>
      <c r="P67" s="8">
        <f t="shared" si="46"/>
        <v>84972.830308536068</v>
      </c>
      <c r="Q67" s="8">
        <f t="shared" si="47"/>
        <v>-2032.4053339684594</v>
      </c>
      <c r="R67" s="20">
        <f t="shared" si="49"/>
        <v>9.5817125072913165E-2</v>
      </c>
      <c r="S67" s="20">
        <f t="shared" si="50"/>
        <v>-2.2917823894604214E-3</v>
      </c>
      <c r="T67" s="5">
        <f t="shared" si="48"/>
        <v>57150.000592747907</v>
      </c>
      <c r="U67" s="1">
        <f>VLOOKUP($B67,Sheet6!$E$4:$H$15,2,FALSE)</f>
        <v>0.72229787687396263</v>
      </c>
      <c r="V67" s="1">
        <f>VLOOKUP($B67,Sheet6!$E$4:$H$15,3,FALSE)</f>
        <v>1.0186022015062937</v>
      </c>
      <c r="W67" s="1">
        <f>VLOOKUP($B67,Sheet6!$E$4:$H$15,4,FALSE)</f>
        <v>0.73573420752714014</v>
      </c>
      <c r="X67" s="5">
        <f t="shared" si="10"/>
        <v>62517.417968388938</v>
      </c>
      <c r="Y67" s="5">
        <f t="shared" si="11"/>
        <v>61375.694923827105</v>
      </c>
      <c r="Z67" s="5">
        <f t="shared" si="12"/>
        <v>61375.694923827105</v>
      </c>
      <c r="AA67" s="58">
        <f t="shared" si="13"/>
        <v>-1468.0020576727352</v>
      </c>
      <c r="AB67" s="58">
        <f t="shared" si="14"/>
        <v>121283.38778998147</v>
      </c>
      <c r="AC67" s="70">
        <f t="shared" si="15"/>
        <v>6.9208506008332102E-2</v>
      </c>
      <c r="AD67" s="70">
        <f t="shared" si="16"/>
        <v>-1.6553495541643995E-3</v>
      </c>
      <c r="AE67" s="70">
        <f t="shared" si="17"/>
        <v>6.7553156454167707E-2</v>
      </c>
      <c r="AF67" s="19">
        <f t="shared" si="19"/>
        <v>50363.359691707483</v>
      </c>
      <c r="AG67" s="19">
        <f t="shared" si="20"/>
        <v>-1281.7897302107367</v>
      </c>
      <c r="AH67" s="19">
        <f t="shared" si="21"/>
        <v>99444.929653204221</v>
      </c>
    </row>
    <row r="68" spans="1:34" ht="15" customHeight="1" x14ac:dyDescent="0.25">
      <c r="A68" s="4">
        <v>43922</v>
      </c>
      <c r="B68" s="60">
        <f t="shared" si="2"/>
        <v>4</v>
      </c>
      <c r="C68" s="7">
        <v>0</v>
      </c>
      <c r="D68" s="9">
        <v>38</v>
      </c>
      <c r="E68" s="6">
        <f t="shared" si="3"/>
        <v>3.6375861597263857</v>
      </c>
      <c r="F68" s="10">
        <v>0.43333333330000001</v>
      </c>
      <c r="G68" s="7">
        <v>2337719</v>
      </c>
      <c r="H68" s="9">
        <v>1.3</v>
      </c>
      <c r="I68" s="2"/>
      <c r="J68" s="2"/>
      <c r="K68" s="2"/>
      <c r="L68" s="7">
        <v>1931675</v>
      </c>
      <c r="M68" s="7">
        <v>1947495</v>
      </c>
      <c r="N68" s="21">
        <f t="shared" si="45"/>
        <v>1.3999999999999986</v>
      </c>
      <c r="O68" s="21">
        <f t="shared" si="7"/>
        <v>0.21333333330000001</v>
      </c>
      <c r="P68" s="8">
        <f t="shared" si="46"/>
        <v>92347.226760221645</v>
      </c>
      <c r="Q68" s="8">
        <f t="shared" si="47"/>
        <v>-2032.4053330157699</v>
      </c>
      <c r="R68" s="20">
        <f t="shared" si="49"/>
        <v>5.3883728294283222E-2</v>
      </c>
      <c r="S68" s="20">
        <f t="shared" si="50"/>
        <v>-1.1858891770775586E-3</v>
      </c>
      <c r="T68" s="5">
        <f t="shared" si="48"/>
        <v>140566.18622391077</v>
      </c>
      <c r="U68" s="1">
        <f>VLOOKUP($B68,Sheet6!$E$4:$H$15,2,FALSE)</f>
        <v>1.3132951743621322</v>
      </c>
      <c r="V68" s="1">
        <f>VLOOKUP($B68,Sheet6!$E$4:$H$15,3,FALSE)</f>
        <v>1.152219939958919</v>
      </c>
      <c r="W68" s="1">
        <f>VLOOKUP($B68,Sheet6!$E$4:$H$15,4,FALSE)</f>
        <v>1.5132048869518739</v>
      </c>
      <c r="X68" s="5">
        <f t="shared" si="10"/>
        <v>139740.27483002027</v>
      </c>
      <c r="Y68" s="5">
        <f t="shared" si="11"/>
        <v>121279.16726992464</v>
      </c>
      <c r="Z68" s="5">
        <f t="shared" si="12"/>
        <v>106404.31607303527</v>
      </c>
      <c r="AA68" s="58">
        <f t="shared" si="13"/>
        <v>-2669.148116197473</v>
      </c>
      <c r="AB68" s="58">
        <f t="shared" si="14"/>
        <v>225014.33522676243</v>
      </c>
      <c r="AC68" s="70">
        <f t="shared" si="15"/>
        <v>7.0765240345522437E-2</v>
      </c>
      <c r="AD68" s="70">
        <f t="shared" si="16"/>
        <v>-1.5574225335842379E-3</v>
      </c>
      <c r="AE68" s="70">
        <f t="shared" si="17"/>
        <v>6.9207817811938202E-2</v>
      </c>
      <c r="AF68" s="19">
        <f t="shared" si="19"/>
        <v>59903.472346097537</v>
      </c>
      <c r="AG68" s="19">
        <f t="shared" si="20"/>
        <v>-1201.1460585247378</v>
      </c>
      <c r="AH68" s="19">
        <f t="shared" si="21"/>
        <v>103730.94743678096</v>
      </c>
    </row>
    <row r="69" spans="1:34" ht="15" customHeight="1" x14ac:dyDescent="0.25">
      <c r="A69" s="4">
        <v>43952</v>
      </c>
      <c r="B69" s="60">
        <f t="shared" si="2"/>
        <v>5</v>
      </c>
      <c r="C69" s="7">
        <v>0</v>
      </c>
      <c r="D69" s="9">
        <v>38</v>
      </c>
      <c r="E69" s="6">
        <f t="shared" si="3"/>
        <v>3.6375861597263857</v>
      </c>
      <c r="F69" s="10">
        <v>1.4666666669999999</v>
      </c>
      <c r="G69" s="7">
        <v>3252183</v>
      </c>
      <c r="H69" s="9">
        <v>1.9</v>
      </c>
      <c r="I69" s="2"/>
      <c r="J69" s="2"/>
      <c r="K69" s="2"/>
      <c r="L69" s="7">
        <v>2195750</v>
      </c>
      <c r="M69" s="7">
        <v>2660455</v>
      </c>
      <c r="N69" s="21">
        <f t="shared" si="45"/>
        <v>-2.3999999999999986</v>
      </c>
      <c r="O69" s="21">
        <f t="shared" si="7"/>
        <v>1.2933333336999999</v>
      </c>
      <c r="P69" s="8">
        <f t="shared" si="46"/>
        <v>-150665.75479718111</v>
      </c>
      <c r="Q69" s="8">
        <f t="shared" si="47"/>
        <v>-12321.457336826528</v>
      </c>
      <c r="R69" s="20">
        <f t="shared" si="49"/>
        <v>-5.9330003271248224E-2</v>
      </c>
      <c r="S69" s="20">
        <f t="shared" si="50"/>
        <v>-4.8520123573173157E-3</v>
      </c>
      <c r="T69" s="5">
        <f t="shared" si="48"/>
        <v>-357057.39076211432</v>
      </c>
      <c r="U69" s="1">
        <f>VLOOKUP($B69,Sheet6!$E$4:$H$15,2,FALSE)</f>
        <v>1.8588039411103712</v>
      </c>
      <c r="V69" s="1">
        <f>VLOOKUP($B69,Sheet6!$E$4:$H$15,3,FALSE)</f>
        <v>1.1851582661821245</v>
      </c>
      <c r="W69" s="1">
        <f>VLOOKUP($B69,Sheet6!$E$4:$H$15,4,FALSE)</f>
        <v>2.2029768560188674</v>
      </c>
      <c r="X69" s="5">
        <f t="shared" si="10"/>
        <v>-331913.17081280361</v>
      </c>
      <c r="Y69" s="5">
        <f t="shared" si="11"/>
        <v>-280058.09880736907</v>
      </c>
      <c r="Z69" s="5">
        <f t="shared" si="12"/>
        <v>-178562.76472844827</v>
      </c>
      <c r="AA69" s="58">
        <f t="shared" si="13"/>
        <v>-22903.173457916448</v>
      </c>
      <c r="AB69" s="58">
        <f t="shared" si="14"/>
        <v>-481524.03699373384</v>
      </c>
      <c r="AC69" s="70">
        <f t="shared" si="15"/>
        <v>-0.11028284390668741</v>
      </c>
      <c r="AD69" s="70">
        <f t="shared" si="16"/>
        <v>-9.0189396920976484E-3</v>
      </c>
      <c r="AE69" s="70">
        <f t="shared" si="17"/>
        <v>-0.11930178359878506</v>
      </c>
      <c r="AF69" s="19">
        <f t="shared" si="19"/>
        <v>-401337.26607729372</v>
      </c>
      <c r="AG69" s="19">
        <f t="shared" si="20"/>
        <v>-20234.025341718974</v>
      </c>
      <c r="AH69" s="19">
        <f t="shared" si="21"/>
        <v>-706538.3722204963</v>
      </c>
    </row>
    <row r="70" spans="1:34" ht="15" customHeight="1" x14ac:dyDescent="0.25">
      <c r="A70" s="4">
        <v>43983</v>
      </c>
      <c r="B70" s="60">
        <f t="shared" ref="B70:B71" si="51">MONTH(A70)</f>
        <v>6</v>
      </c>
      <c r="C70" s="7">
        <v>0</v>
      </c>
      <c r="D70" s="9">
        <v>36.799999999999997</v>
      </c>
      <c r="E70" s="6">
        <f t="shared" ref="E70:E71" si="52">LN(D70)</f>
        <v>3.6054978451748854</v>
      </c>
      <c r="F70" s="10">
        <v>4.766666667</v>
      </c>
      <c r="G70" s="7">
        <v>3540373</v>
      </c>
      <c r="H70" s="9">
        <v>1.9</v>
      </c>
      <c r="I70" s="2"/>
      <c r="J70" s="2"/>
      <c r="K70" s="2"/>
      <c r="L70" s="7">
        <v>2154279</v>
      </c>
      <c r="M70" s="7">
        <v>2884667</v>
      </c>
      <c r="N70" s="21">
        <f t="shared" si="45"/>
        <v>-2.1000000000000014</v>
      </c>
      <c r="O70" s="21">
        <f t="shared" si="7"/>
        <v>2.266666667</v>
      </c>
      <c r="P70" s="8">
        <f t="shared" si="46"/>
        <v>-136526.99007801898</v>
      </c>
      <c r="Q70" s="8">
        <f t="shared" si="47"/>
        <v>-21594.306669842299</v>
      </c>
      <c r="R70" s="20">
        <f t="shared" si="49"/>
        <v>-4.7596516441787889E-2</v>
      </c>
      <c r="S70" s="20">
        <f t="shared" si="50"/>
        <v>-7.5282826631775145E-3</v>
      </c>
      <c r="T70" s="5">
        <f t="shared" si="48"/>
        <v>-352898.04158986197</v>
      </c>
      <c r="U70" s="1">
        <f>VLOOKUP($B70,Sheet6!$E$4:$H$15,2,FALSE)</f>
        <v>1.9263445537684796</v>
      </c>
      <c r="V70" s="1">
        <f>VLOOKUP($B70,Sheet6!$E$4:$H$15,3,FALSE)</f>
        <v>1.1770790540896401</v>
      </c>
      <c r="W70" s="1">
        <f>VLOOKUP($B70,Sheet6!$E$4:$H$15,4,FALSE)</f>
        <v>2.2674598252005316</v>
      </c>
      <c r="X70" s="5">
        <f t="shared" si="10"/>
        <v>-309569.4650574596</v>
      </c>
      <c r="Y70" s="5">
        <f t="shared" si="11"/>
        <v>-262998.02377919509</v>
      </c>
      <c r="Z70" s="5">
        <f t="shared" si="12"/>
        <v>-160703.06033874027</v>
      </c>
      <c r="AA70" s="58">
        <f t="shared" si="13"/>
        <v>-41598.075045857069</v>
      </c>
      <c r="AB70" s="58">
        <f t="shared" si="14"/>
        <v>-465299.15916379244</v>
      </c>
      <c r="AC70" s="70">
        <f t="shared" si="15"/>
        <v>-9.1687290225989981E-2</v>
      </c>
      <c r="AD70" s="70">
        <f t="shared" si="16"/>
        <v>-1.4502066307441672E-2</v>
      </c>
      <c r="AE70" s="70">
        <f t="shared" si="17"/>
        <v>-0.10618935653343166</v>
      </c>
      <c r="AF70" s="19">
        <f t="shared" si="19"/>
        <v>17060.075028173975</v>
      </c>
      <c r="AG70" s="19">
        <f t="shared" si="20"/>
        <v>-18694.901587940622</v>
      </c>
      <c r="AH70" s="19">
        <f t="shared" si="21"/>
        <v>16224.877829941397</v>
      </c>
    </row>
    <row r="71" spans="1:34" ht="15" customHeight="1" x14ac:dyDescent="0.25">
      <c r="A71" s="4">
        <v>44013</v>
      </c>
      <c r="B71" s="60">
        <f t="shared" si="51"/>
        <v>7</v>
      </c>
      <c r="C71" s="7">
        <v>0</v>
      </c>
      <c r="D71" s="9">
        <v>33.6</v>
      </c>
      <c r="E71" s="6">
        <f t="shared" si="52"/>
        <v>3.5145260669691587</v>
      </c>
      <c r="F71" s="10">
        <v>10.6</v>
      </c>
      <c r="G71" s="7">
        <v>3600641</v>
      </c>
      <c r="H71" s="9">
        <v>1.7</v>
      </c>
      <c r="I71" s="2"/>
      <c r="J71" s="2"/>
      <c r="K71" s="2"/>
      <c r="L71" s="7">
        <v>1843855</v>
      </c>
      <c r="M71" s="7">
        <v>2907326</v>
      </c>
      <c r="N71" s="21">
        <f t="shared" si="45"/>
        <v>-0.10000000000000142</v>
      </c>
      <c r="O71" s="21">
        <f t="shared" si="7"/>
        <v>0</v>
      </c>
      <c r="P71" s="8">
        <f t="shared" si="46"/>
        <v>-7310.8674903959036</v>
      </c>
      <c r="Q71" s="8">
        <f t="shared" si="47"/>
        <v>0</v>
      </c>
      <c r="R71" s="20">
        <f t="shared" si="49"/>
        <v>-2.5452821917870266E-3</v>
      </c>
      <c r="S71" s="20">
        <f t="shared" si="50"/>
        <v>0</v>
      </c>
      <c r="T71" s="5">
        <f t="shared" si="48"/>
        <v>-16827.499230661782</v>
      </c>
      <c r="U71" s="1">
        <f>VLOOKUP($B71,Sheet6!$E$4:$H$15,2,FALSE)</f>
        <v>1.6680330624603965</v>
      </c>
      <c r="V71" s="1">
        <f>VLOOKUP($B71,Sheet6!$E$4:$H$15,3,FALSE)</f>
        <v>1.0515405277294989</v>
      </c>
      <c r="W71" s="1">
        <f>VLOOKUP($B71,Sheet6!$E$4:$H$15,4,FALSE)</f>
        <v>1.7540043667698575</v>
      </c>
      <c r="X71" s="5">
        <f t="shared" si="10"/>
        <v>-12823.293503030203</v>
      </c>
      <c r="Y71" s="5">
        <f t="shared" si="11"/>
        <v>-12194.768689247232</v>
      </c>
      <c r="Z71" s="5">
        <f t="shared" si="12"/>
        <v>-7687.6734590113456</v>
      </c>
      <c r="AA71" s="58">
        <f t="shared" si="13"/>
        <v>0</v>
      </c>
      <c r="AB71" s="58">
        <f t="shared" si="14"/>
        <v>-19882.442148258579</v>
      </c>
      <c r="AC71" s="70">
        <f t="shared" si="15"/>
        <v>-4.2456148491924238E-3</v>
      </c>
      <c r="AD71" s="70">
        <f t="shared" si="16"/>
        <v>0</v>
      </c>
      <c r="AE71" s="70">
        <f t="shared" si="17"/>
        <v>-4.2456148491924238E-3</v>
      </c>
      <c r="AF71" s="19">
        <f t="shared" si="19"/>
        <v>250803.25508994787</v>
      </c>
      <c r="AG71" s="19">
        <f t="shared" si="20"/>
        <v>41598.075045857069</v>
      </c>
      <c r="AH71" s="19">
        <f t="shared" si="21"/>
        <v>445416.71701553388</v>
      </c>
    </row>
    <row r="72" spans="1:34" x14ac:dyDescent="0.25">
      <c r="J72" s="18"/>
    </row>
  </sheetData>
  <mergeCells count="1">
    <mergeCell ref="N3:S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CFC3-E1B4-44C9-A567-B9B1DBA05A10}">
  <sheetPr>
    <tabColor theme="0"/>
  </sheetPr>
  <dimension ref="A1:AI79"/>
  <sheetViews>
    <sheetView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17" sqref="N17"/>
    </sheetView>
  </sheetViews>
  <sheetFormatPr defaultRowHeight="15" x14ac:dyDescent="0.25"/>
  <cols>
    <col min="1" max="1" width="9.140625" style="1"/>
    <col min="2" max="2" width="14.5703125" style="1" customWidth="1"/>
    <col min="3" max="3" width="7.28515625" style="1" bestFit="1" customWidth="1"/>
    <col min="4" max="5" width="9.140625" style="1"/>
    <col min="6" max="6" width="12.5703125" style="1" bestFit="1" customWidth="1"/>
    <col min="7" max="7" width="15.7109375" style="1" customWidth="1"/>
    <col min="8" max="8" width="12" style="1" bestFit="1" customWidth="1"/>
    <col min="9" max="9" width="15.7109375" style="1" customWidth="1"/>
    <col min="10" max="10" width="11.5703125" style="1" bestFit="1" customWidth="1"/>
    <col min="11" max="11" width="14.85546875" style="1" bestFit="1" customWidth="1"/>
    <col min="12" max="12" width="13.5703125" style="1" customWidth="1"/>
    <col min="13" max="13" width="12" style="1" bestFit="1" customWidth="1"/>
    <col min="14" max="15" width="9.140625" style="1"/>
    <col min="16" max="16" width="10.140625" style="1" bestFit="1" customWidth="1"/>
    <col min="17" max="17" width="12.85546875" style="1" bestFit="1" customWidth="1"/>
    <col min="18" max="19" width="9.140625" style="1"/>
    <col min="20" max="21" width="0" style="1" hidden="1" customWidth="1"/>
    <col min="22" max="22" width="13.5703125" style="1" hidden="1" customWidth="1"/>
    <col min="23" max="23" width="9.7109375" style="1" hidden="1" customWidth="1"/>
    <col min="24" max="25" width="0" style="1" hidden="1" customWidth="1"/>
    <col min="26" max="26" width="9.140625" style="1"/>
    <col min="27" max="27" width="11.140625" style="1" bestFit="1" customWidth="1"/>
    <col min="28" max="29" width="10.5703125" style="1" customWidth="1"/>
    <col min="30" max="32" width="9.140625" style="1"/>
    <col min="33" max="33" width="10.7109375" style="1" bestFit="1" customWidth="1"/>
    <col min="34" max="34" width="11.140625" style="1" bestFit="1" customWidth="1"/>
    <col min="35" max="35" width="13.140625" style="1" bestFit="1" customWidth="1"/>
    <col min="36" max="16384" width="9.140625" style="1"/>
  </cols>
  <sheetData>
    <row r="1" spans="1:35" x14ac:dyDescent="0.25">
      <c r="F1" s="1" t="s">
        <v>13</v>
      </c>
      <c r="H1" s="20">
        <v>5.9436600038048355E-2</v>
      </c>
      <c r="I1" s="20">
        <v>-6.0493245339623684E-2</v>
      </c>
      <c r="J1" s="20"/>
      <c r="K1" s="20">
        <v>1.0010566453015755</v>
      </c>
    </row>
    <row r="2" spans="1:35" x14ac:dyDescent="0.25">
      <c r="F2" s="1" t="s">
        <v>39</v>
      </c>
      <c r="H2" s="1">
        <v>0.13055765480909368</v>
      </c>
      <c r="I2" s="1">
        <v>-0.1328786679971026</v>
      </c>
      <c r="J2" s="1">
        <v>1.7139603908190049</v>
      </c>
      <c r="K2" s="1">
        <v>2.1989078759210248</v>
      </c>
    </row>
    <row r="3" spans="1:35" x14ac:dyDescent="0.25">
      <c r="F3" s="1" t="s">
        <v>38</v>
      </c>
      <c r="G3" s="19">
        <v>-1843917.5490000001</v>
      </c>
      <c r="H3" s="27">
        <v>1625881</v>
      </c>
      <c r="I3" s="19">
        <v>-18849.84</v>
      </c>
      <c r="J3" s="6">
        <v>0.35356248880000002</v>
      </c>
      <c r="K3" s="6">
        <v>0.3987653511</v>
      </c>
      <c r="N3" s="134" t="s">
        <v>40</v>
      </c>
      <c r="O3" s="134"/>
      <c r="P3" s="134"/>
      <c r="Q3" s="134"/>
      <c r="R3" s="134"/>
      <c r="S3" s="134"/>
      <c r="T3" s="134" t="s">
        <v>41</v>
      </c>
      <c r="U3" s="134"/>
      <c r="V3" s="134"/>
      <c r="W3" s="134"/>
      <c r="X3" s="134"/>
      <c r="Y3" s="134"/>
    </row>
    <row r="4" spans="1:35" ht="60" x14ac:dyDescent="0.25">
      <c r="A4" s="1" t="s">
        <v>28</v>
      </c>
      <c r="B4" s="1" t="s">
        <v>0</v>
      </c>
      <c r="C4" s="1" t="s">
        <v>43</v>
      </c>
      <c r="D4" s="1" t="s">
        <v>29</v>
      </c>
      <c r="E4" s="1" t="s">
        <v>30</v>
      </c>
      <c r="F4" s="1" t="s">
        <v>31</v>
      </c>
      <c r="G4" s="1" t="s">
        <v>1</v>
      </c>
      <c r="H4" s="1" t="s">
        <v>33</v>
      </c>
      <c r="I4" s="1" t="s">
        <v>34</v>
      </c>
      <c r="J4" s="2" t="s">
        <v>35</v>
      </c>
      <c r="K4" s="2" t="s">
        <v>36</v>
      </c>
      <c r="L4" s="1" t="s">
        <v>9</v>
      </c>
      <c r="M4" s="1" t="s">
        <v>10</v>
      </c>
      <c r="N4" s="29" t="s">
        <v>26</v>
      </c>
      <c r="O4" s="29" t="s">
        <v>27</v>
      </c>
      <c r="P4" s="30" t="s">
        <v>18</v>
      </c>
      <c r="Q4" s="30" t="s">
        <v>19</v>
      </c>
      <c r="R4" s="29" t="s">
        <v>20</v>
      </c>
      <c r="S4" s="29" t="s">
        <v>21</v>
      </c>
      <c r="T4" s="31" t="s">
        <v>26</v>
      </c>
      <c r="U4" s="31" t="s">
        <v>27</v>
      </c>
      <c r="V4" s="32" t="s">
        <v>18</v>
      </c>
      <c r="W4" s="32" t="s">
        <v>19</v>
      </c>
      <c r="X4" s="31" t="s">
        <v>20</v>
      </c>
      <c r="Y4" s="31" t="s">
        <v>21</v>
      </c>
      <c r="Z4" s="31" t="s">
        <v>49</v>
      </c>
      <c r="AA4" s="71" t="s">
        <v>66</v>
      </c>
      <c r="AB4" s="71" t="s">
        <v>67</v>
      </c>
      <c r="AC4" s="71" t="s">
        <v>74</v>
      </c>
      <c r="AD4" s="71" t="s">
        <v>68</v>
      </c>
      <c r="AE4" s="71" t="s">
        <v>69</v>
      </c>
      <c r="AF4" s="71" t="s">
        <v>75</v>
      </c>
      <c r="AG4" s="71" t="s">
        <v>72</v>
      </c>
      <c r="AH4" s="71" t="s">
        <v>73</v>
      </c>
      <c r="AI4" s="71" t="s">
        <v>76</v>
      </c>
    </row>
    <row r="5" spans="1:35" ht="15" customHeight="1" x14ac:dyDescent="0.25">
      <c r="A5" s="1" t="s">
        <v>37</v>
      </c>
      <c r="B5" s="23">
        <v>42005</v>
      </c>
      <c r="C5" s="67">
        <f>MONTH(B5)</f>
        <v>1</v>
      </c>
      <c r="D5" s="1">
        <v>28.5</v>
      </c>
      <c r="E5" s="24">
        <v>0.296666667</v>
      </c>
      <c r="F5" s="5">
        <v>3626861.3450000002</v>
      </c>
      <c r="G5" s="5">
        <v>1415001.1410000001</v>
      </c>
      <c r="H5" s="25">
        <v>3.3499040872746049</v>
      </c>
      <c r="I5" s="25">
        <v>3.3333333E-2</v>
      </c>
      <c r="J5" s="7">
        <v>3626861.3450000002</v>
      </c>
      <c r="K5" s="7">
        <v>0</v>
      </c>
      <c r="L5" s="5">
        <v>1535329.41</v>
      </c>
      <c r="M5" s="5">
        <v>1447269.7288843994</v>
      </c>
      <c r="N5" s="7"/>
      <c r="O5" s="7"/>
      <c r="P5" s="8"/>
    </row>
    <row r="6" spans="1:35" ht="15" customHeight="1" x14ac:dyDescent="0.25">
      <c r="A6" s="1" t="s">
        <v>37</v>
      </c>
      <c r="B6" s="23">
        <v>42036</v>
      </c>
      <c r="C6" s="67">
        <f t="shared" ref="C6:C69" si="0">MONTH(B6)</f>
        <v>2</v>
      </c>
      <c r="D6" s="1">
        <v>31.4</v>
      </c>
      <c r="E6" s="24">
        <v>0</v>
      </c>
      <c r="F6" s="5">
        <v>3126196.8569999998</v>
      </c>
      <c r="G6" s="5">
        <v>1282494.1229999999</v>
      </c>
      <c r="H6" s="25">
        <v>3.4468078929142076</v>
      </c>
      <c r="I6" s="25">
        <v>0.296666667</v>
      </c>
      <c r="J6" s="7">
        <v>3126196.8569999998</v>
      </c>
      <c r="K6" s="7">
        <v>0</v>
      </c>
      <c r="L6" s="5">
        <v>1414026.0649999999</v>
      </c>
      <c r="M6" s="5">
        <v>1284092.6207235348</v>
      </c>
      <c r="N6" s="7"/>
      <c r="O6" s="7"/>
      <c r="P6" s="9"/>
    </row>
    <row r="7" spans="1:35" ht="15" customHeight="1" x14ac:dyDescent="0.25">
      <c r="A7" s="1" t="s">
        <v>37</v>
      </c>
      <c r="B7" s="23">
        <v>42064</v>
      </c>
      <c r="C7" s="67">
        <f t="shared" si="0"/>
        <v>3</v>
      </c>
      <c r="D7" s="1">
        <v>33.4</v>
      </c>
      <c r="E7" s="24">
        <v>1.266666667</v>
      </c>
      <c r="F7" s="5">
        <v>4142641.699</v>
      </c>
      <c r="G7" s="5">
        <v>1660129.28</v>
      </c>
      <c r="H7" s="25">
        <v>3.5085558999826545</v>
      </c>
      <c r="I7" s="25">
        <v>0</v>
      </c>
      <c r="J7" s="7">
        <v>4142641.699</v>
      </c>
      <c r="K7" s="7">
        <v>0</v>
      </c>
      <c r="L7" s="5">
        <v>1817658.6640000001</v>
      </c>
      <c r="M7" s="5">
        <v>1666612.3848098884</v>
      </c>
      <c r="N7" s="7"/>
      <c r="O7" s="7"/>
      <c r="P7" s="9"/>
    </row>
    <row r="8" spans="1:35" ht="15" customHeight="1" x14ac:dyDescent="0.25">
      <c r="A8" s="1" t="s">
        <v>37</v>
      </c>
      <c r="B8" s="23">
        <v>42095</v>
      </c>
      <c r="C8" s="67">
        <f t="shared" si="0"/>
        <v>4</v>
      </c>
      <c r="D8" s="1">
        <v>33.299999999999997</v>
      </c>
      <c r="E8" s="24">
        <v>7.5666666669999998</v>
      </c>
      <c r="F8" s="5">
        <v>4015654.713</v>
      </c>
      <c r="G8" s="5">
        <v>1571386.497</v>
      </c>
      <c r="H8" s="25">
        <v>3.505557396986398</v>
      </c>
      <c r="I8" s="25">
        <v>1.266666667</v>
      </c>
      <c r="J8" s="7">
        <v>4015654.713</v>
      </c>
      <c r="K8" s="7">
        <v>0</v>
      </c>
      <c r="L8" s="5">
        <v>1747006.8430000001</v>
      </c>
      <c r="M8" s="5">
        <v>1612753.9435658301</v>
      </c>
      <c r="N8" s="7"/>
      <c r="O8" s="7"/>
      <c r="P8" s="9"/>
    </row>
    <row r="9" spans="1:35" ht="15" customHeight="1" x14ac:dyDescent="0.25">
      <c r="A9" s="1" t="s">
        <v>37</v>
      </c>
      <c r="B9" s="23">
        <v>42125</v>
      </c>
      <c r="C9" s="67">
        <f t="shared" si="0"/>
        <v>5</v>
      </c>
      <c r="D9" s="1">
        <v>32.200000000000003</v>
      </c>
      <c r="E9" s="24">
        <v>5.9666666670000001</v>
      </c>
      <c r="F9" s="5">
        <v>4365047.9440000001</v>
      </c>
      <c r="G9" s="5">
        <v>1700315.746</v>
      </c>
      <c r="H9" s="25">
        <v>3.4719664525503626</v>
      </c>
      <c r="I9" s="25">
        <v>7.5666666669999998</v>
      </c>
      <c r="J9" s="7">
        <v>4365047.9440000001</v>
      </c>
      <c r="K9" s="7">
        <v>0</v>
      </c>
      <c r="L9" s="5">
        <v>1730752.1140000001</v>
      </c>
      <c r="M9" s="5">
        <v>1703302.1128225797</v>
      </c>
      <c r="N9" s="7"/>
      <c r="O9" s="7"/>
      <c r="P9" s="9"/>
    </row>
    <row r="10" spans="1:35" ht="15" customHeight="1" x14ac:dyDescent="0.25">
      <c r="A10" s="1" t="s">
        <v>37</v>
      </c>
      <c r="B10" s="23">
        <v>42156</v>
      </c>
      <c r="C10" s="67">
        <f t="shared" si="0"/>
        <v>6</v>
      </c>
      <c r="D10" s="1">
        <v>30.2</v>
      </c>
      <c r="E10" s="24">
        <v>2.9333333330000002</v>
      </c>
      <c r="F10" s="5">
        <v>3895166.068</v>
      </c>
      <c r="G10" s="5">
        <v>1656120.0249999999</v>
      </c>
      <c r="H10" s="25">
        <v>3.4078419243808238</v>
      </c>
      <c r="I10" s="25">
        <v>5.9666666670000001</v>
      </c>
      <c r="J10" s="7">
        <v>3895166.068</v>
      </c>
      <c r="K10" s="7">
        <v>0</v>
      </c>
      <c r="L10" s="5">
        <v>1554627.4739999999</v>
      </c>
      <c r="M10" s="5">
        <v>1550410.2724169302</v>
      </c>
      <c r="N10" s="7"/>
      <c r="O10" s="7"/>
      <c r="P10" s="9"/>
    </row>
    <row r="11" spans="1:35" ht="15" customHeight="1" x14ac:dyDescent="0.25">
      <c r="A11" s="1" t="s">
        <v>37</v>
      </c>
      <c r="B11" s="23">
        <v>42186</v>
      </c>
      <c r="C11" s="67">
        <f t="shared" si="0"/>
        <v>7</v>
      </c>
      <c r="D11" s="1">
        <v>29.8</v>
      </c>
      <c r="E11" s="24">
        <v>3.1333333329999999</v>
      </c>
      <c r="F11" s="5">
        <v>3389033.1719999998</v>
      </c>
      <c r="G11" s="5">
        <v>1453296.828</v>
      </c>
      <c r="H11" s="25">
        <v>3.3945083935113587</v>
      </c>
      <c r="I11" s="25">
        <v>2.9333333330000002</v>
      </c>
      <c r="J11" s="7">
        <v>3389033.1719999998</v>
      </c>
      <c r="K11" s="7">
        <v>0</v>
      </c>
      <c r="L11" s="5">
        <v>1424506.8829999999</v>
      </c>
      <c r="M11" s="5">
        <v>1358506.9924585349</v>
      </c>
      <c r="N11" s="7"/>
      <c r="O11" s="7"/>
      <c r="P11" s="9"/>
    </row>
    <row r="12" spans="1:35" ht="15" customHeight="1" x14ac:dyDescent="0.25">
      <c r="A12" s="1" t="s">
        <v>37</v>
      </c>
      <c r="B12" s="23">
        <v>42217</v>
      </c>
      <c r="C12" s="67">
        <f t="shared" si="0"/>
        <v>8</v>
      </c>
      <c r="D12" s="1">
        <v>29.6</v>
      </c>
      <c r="E12" s="24">
        <v>3.7</v>
      </c>
      <c r="F12" s="5">
        <v>3121328.1209999998</v>
      </c>
      <c r="G12" s="5">
        <v>1376124.2620000001</v>
      </c>
      <c r="H12" s="25">
        <v>3.3877743613300146</v>
      </c>
      <c r="I12" s="25">
        <v>3.1333333329999999</v>
      </c>
      <c r="J12" s="7">
        <v>3121328.1209999998</v>
      </c>
      <c r="K12" s="7">
        <v>0</v>
      </c>
      <c r="L12" s="5">
        <v>1321869.915</v>
      </c>
      <c r="M12" s="5">
        <v>1266293.2072738155</v>
      </c>
      <c r="N12" s="7"/>
      <c r="O12" s="7"/>
      <c r="P12" s="9"/>
    </row>
    <row r="13" spans="1:35" ht="15" customHeight="1" x14ac:dyDescent="0.25">
      <c r="A13" s="1" t="s">
        <v>37</v>
      </c>
      <c r="B13" s="23">
        <v>42248</v>
      </c>
      <c r="C13" s="67">
        <f t="shared" si="0"/>
        <v>9</v>
      </c>
      <c r="D13" s="1">
        <v>30</v>
      </c>
      <c r="E13" s="24">
        <v>6.3</v>
      </c>
      <c r="F13" s="5">
        <v>3052234.6529999999</v>
      </c>
      <c r="G13" s="5">
        <v>1298631.94</v>
      </c>
      <c r="H13" s="25">
        <v>3.4011973816621555</v>
      </c>
      <c r="I13" s="25">
        <v>3.7</v>
      </c>
      <c r="J13" s="7">
        <v>3052234.6529999999</v>
      </c>
      <c r="K13" s="7">
        <v>0</v>
      </c>
      <c r="L13" s="5">
        <v>1295164.3470000001</v>
      </c>
      <c r="M13" s="5">
        <v>1239077.4528188298</v>
      </c>
      <c r="N13" s="7"/>
      <c r="O13" s="7"/>
      <c r="P13" s="9"/>
    </row>
    <row r="14" spans="1:35" ht="15" customHeight="1" x14ac:dyDescent="0.25">
      <c r="A14" s="1" t="s">
        <v>37</v>
      </c>
      <c r="B14" s="23">
        <v>42278</v>
      </c>
      <c r="C14" s="67">
        <f t="shared" si="0"/>
        <v>10</v>
      </c>
      <c r="D14" s="1">
        <v>30.6</v>
      </c>
      <c r="E14" s="24">
        <v>1.566666667</v>
      </c>
      <c r="F14" s="5">
        <v>3398010.56</v>
      </c>
      <c r="G14" s="5">
        <v>1379505.8289999999</v>
      </c>
      <c r="H14" s="25">
        <v>3.4210000089583352</v>
      </c>
      <c r="I14" s="25">
        <v>6.3</v>
      </c>
      <c r="J14" s="7">
        <v>3398010.56</v>
      </c>
      <c r="K14" s="7">
        <v>0</v>
      </c>
      <c r="L14" s="5">
        <v>1380807.632</v>
      </c>
      <c r="M14" s="5">
        <v>1341965.3733127522</v>
      </c>
      <c r="N14" s="7"/>
      <c r="O14" s="7"/>
      <c r="P14" s="9"/>
    </row>
    <row r="15" spans="1:35" ht="15" customHeight="1" x14ac:dyDescent="0.25">
      <c r="A15" s="1" t="s">
        <v>37</v>
      </c>
      <c r="B15" s="23">
        <v>42309</v>
      </c>
      <c r="C15" s="67">
        <f t="shared" si="0"/>
        <v>11</v>
      </c>
      <c r="D15" s="1">
        <v>26.5</v>
      </c>
      <c r="E15" s="24">
        <v>9.8000000000000007</v>
      </c>
      <c r="F15" s="5">
        <v>3357438.2859999998</v>
      </c>
      <c r="G15" s="5">
        <v>1318908.3840000001</v>
      </c>
      <c r="H15" s="25">
        <v>3.2771447329921766</v>
      </c>
      <c r="I15" s="25">
        <v>1.566666667</v>
      </c>
      <c r="J15" s="7">
        <v>3357438.2859999998</v>
      </c>
      <c r="K15" s="7">
        <v>0</v>
      </c>
      <c r="L15" s="5">
        <v>1365609.932</v>
      </c>
      <c r="M15" s="5">
        <v>1315197.163157702</v>
      </c>
      <c r="N15" s="7"/>
      <c r="O15" s="7"/>
      <c r="P15" s="9"/>
    </row>
    <row r="16" spans="1:35" ht="15" customHeight="1" x14ac:dyDescent="0.25">
      <c r="A16" s="1" t="s">
        <v>37</v>
      </c>
      <c r="B16" s="23">
        <v>42339</v>
      </c>
      <c r="C16" s="67">
        <f t="shared" si="0"/>
        <v>12</v>
      </c>
      <c r="D16" s="1">
        <v>28.5</v>
      </c>
      <c r="E16" s="24">
        <v>3.766666667</v>
      </c>
      <c r="F16" s="5">
        <v>3451174.5249999999</v>
      </c>
      <c r="G16" s="5">
        <v>1290660.3659999999</v>
      </c>
      <c r="H16" s="25">
        <v>3.3499040872746049</v>
      </c>
      <c r="I16" s="25">
        <v>9.8000000000000007</v>
      </c>
      <c r="J16" s="7">
        <v>3451174.5249999999</v>
      </c>
      <c r="K16" s="7">
        <v>0</v>
      </c>
      <c r="L16" s="5">
        <v>1289113.037</v>
      </c>
      <c r="M16" s="5">
        <v>1316424.6567174906</v>
      </c>
      <c r="N16" s="7"/>
      <c r="O16" s="7"/>
      <c r="P16" s="9"/>
    </row>
    <row r="17" spans="1:35" ht="15" customHeight="1" x14ac:dyDescent="0.25">
      <c r="A17" s="1" t="s">
        <v>37</v>
      </c>
      <c r="B17" s="23">
        <v>42370</v>
      </c>
      <c r="C17" s="67">
        <f t="shared" si="0"/>
        <v>1</v>
      </c>
      <c r="D17" s="1">
        <v>28.8</v>
      </c>
      <c r="E17" s="24">
        <v>0.13666666699999999</v>
      </c>
      <c r="F17" s="5">
        <v>3407419.3429999999</v>
      </c>
      <c r="G17" s="5">
        <v>1303078.9850000001</v>
      </c>
      <c r="H17" s="25">
        <v>3.3603753871419002</v>
      </c>
      <c r="I17" s="25">
        <v>3.766666667</v>
      </c>
      <c r="J17" s="7">
        <v>3407419.3429999999</v>
      </c>
      <c r="K17" s="7">
        <v>0</v>
      </c>
      <c r="L17" s="7">
        <v>1393926.852</v>
      </c>
      <c r="M17" s="5">
        <v>1343456.0171084383</v>
      </c>
      <c r="N17" s="21">
        <f>D17-D5</f>
        <v>0.30000000000000071</v>
      </c>
      <c r="O17" s="21">
        <f>E17-E5</f>
        <v>-0.16</v>
      </c>
      <c r="P17" s="8">
        <f>H$3*H17-H$3*H5</f>
        <v>17025.087499538437</v>
      </c>
      <c r="Q17" s="28">
        <f>I$3*I17-I$3*I5</f>
        <v>-70372.736012566558</v>
      </c>
      <c r="R17" s="20">
        <f>P17/$G5</f>
        <v>1.2031854255259881E-2</v>
      </c>
      <c r="S17" s="20">
        <f>Q17/$G5</f>
        <v>-4.9733342238037499E-2</v>
      </c>
      <c r="T17" s="1">
        <f>D17-D16</f>
        <v>0.30000000000000071</v>
      </c>
      <c r="U17" s="6">
        <f>E17-E16</f>
        <v>-3.63</v>
      </c>
      <c r="V17" s="26">
        <f>H$3*(H17-H16)</f>
        <v>17025.087499538007</v>
      </c>
      <c r="W17" s="26">
        <f>I$3*(I17-I16)</f>
        <v>113727.36799371673</v>
      </c>
      <c r="X17" s="20">
        <f>V17/$G16</f>
        <v>1.3190989626730359E-2</v>
      </c>
      <c r="Y17" s="20">
        <f>W17/$G16</f>
        <v>8.8115642960494178E-2</v>
      </c>
      <c r="Z17" s="1">
        <f>VLOOKUP(C17,Sheet6!$C$29:$D$40,2,FALSE)</f>
        <v>0.91580622642287679</v>
      </c>
      <c r="AA17" s="5">
        <f>Z17*P17</f>
        <v>15591.681137471587</v>
      </c>
      <c r="AB17" s="5">
        <f>Z17*Q17</f>
        <v>-64447.789810721864</v>
      </c>
      <c r="AC17" s="5">
        <f>SUM(AA17:AB17)</f>
        <v>-48856.108673250274</v>
      </c>
      <c r="AD17" s="20">
        <f>AA17/$G5</f>
        <v>1.1018847042379584E-2</v>
      </c>
      <c r="AE17" s="20">
        <f>AB17/$G5</f>
        <v>-4.5546104482414591E-2</v>
      </c>
      <c r="AF17" s="20">
        <f>SUM(AD17:AE17)</f>
        <v>-3.4527257440035007E-2</v>
      </c>
    </row>
    <row r="18" spans="1:35" ht="15" customHeight="1" x14ac:dyDescent="0.25">
      <c r="A18" s="1" t="s">
        <v>37</v>
      </c>
      <c r="B18" s="23">
        <v>42401</v>
      </c>
      <c r="C18" s="67">
        <f t="shared" si="0"/>
        <v>2</v>
      </c>
      <c r="D18" s="1">
        <v>32.200000000000003</v>
      </c>
      <c r="E18" s="24">
        <v>0</v>
      </c>
      <c r="F18" s="5">
        <v>3379848.8489999999</v>
      </c>
      <c r="G18" s="5">
        <v>1233758.0970000001</v>
      </c>
      <c r="H18" s="25">
        <v>3.4719664525503626</v>
      </c>
      <c r="I18" s="25">
        <v>0.13666666699999999</v>
      </c>
      <c r="J18" s="7">
        <v>3379848.8489999999</v>
      </c>
      <c r="K18" s="7">
        <v>0</v>
      </c>
      <c r="L18" s="7">
        <v>1522476.9809999999</v>
      </c>
      <c r="M18" s="5">
        <v>1357052.3349460112</v>
      </c>
      <c r="N18" s="21">
        <f t="shared" ref="N18:O18" si="1">D18-D6</f>
        <v>0.80000000000000426</v>
      </c>
      <c r="O18" s="21">
        <f t="shared" si="1"/>
        <v>0</v>
      </c>
      <c r="P18" s="8">
        <f t="shared" ref="P18:Q18" si="2">H$3*H18-H$3*H6</f>
        <v>40904.824099791236</v>
      </c>
      <c r="Q18" s="28">
        <f t="shared" si="2"/>
        <v>3015.9744000000001</v>
      </c>
      <c r="R18" s="20">
        <f t="shared" ref="R18:S18" si="3">P18/$G6</f>
        <v>3.1894745844220321E-2</v>
      </c>
      <c r="S18" s="20">
        <f t="shared" si="3"/>
        <v>2.3516477353869329E-3</v>
      </c>
      <c r="T18" s="1">
        <f t="shared" ref="T18:T71" si="4">D18-D17</f>
        <v>3.4000000000000021</v>
      </c>
      <c r="U18" s="6">
        <f t="shared" ref="U18:U71" si="5">E18-E17</f>
        <v>-0.13666666699999999</v>
      </c>
      <c r="V18" s="26">
        <f t="shared" ref="V18:V71" si="6">H$3*(H18-H17)</f>
        <v>181433.7930173763</v>
      </c>
      <c r="W18" s="26">
        <f t="shared" ref="W18:W71" si="7">I$3*(I18-I17)</f>
        <v>68424.919200000004</v>
      </c>
      <c r="X18" s="20">
        <f t="shared" ref="X18:X63" si="8">V18/$G17</f>
        <v>0.13923468577568709</v>
      </c>
      <c r="Y18" s="20">
        <f t="shared" ref="Y18:Y63" si="9">W18/$G17</f>
        <v>5.2510185481964469E-2</v>
      </c>
      <c r="Z18" s="1">
        <f>VLOOKUP(C18,Sheet6!$C$29:$D$40,2,FALSE)</f>
        <v>0.85741957228942645</v>
      </c>
      <c r="AA18" s="5">
        <f t="shared" ref="AA18:AA71" si="10">Z18*P18</f>
        <v>35072.596784217225</v>
      </c>
      <c r="AB18" s="5">
        <f t="shared" ref="AB18:AB71" si="11">Z18*Q18</f>
        <v>2585.9554800838596</v>
      </c>
      <c r="AC18" s="5">
        <f t="shared" ref="AC18:AC71" si="12">SUM(AA18:AB18)</f>
        <v>37658.552264301085</v>
      </c>
      <c r="AD18" s="20">
        <f t="shared" ref="AD18:AE18" si="13">AA18/$G6</f>
        <v>2.7347179340031353E-2</v>
      </c>
      <c r="AE18" s="20">
        <f t="shared" si="13"/>
        <v>2.0163487954508621E-3</v>
      </c>
      <c r="AF18" s="20">
        <f t="shared" ref="AF18:AF71" si="14">SUM(AD18:AE18)</f>
        <v>2.9363528135482216E-2</v>
      </c>
      <c r="AG18" s="19">
        <f>AA18-AA17</f>
        <v>19480.915646745638</v>
      </c>
      <c r="AH18" s="19">
        <f>AB18-AB17</f>
        <v>67033.745290805731</v>
      </c>
      <c r="AI18" s="19">
        <f>AC18-AC17</f>
        <v>86514.660937551351</v>
      </c>
    </row>
    <row r="19" spans="1:35" ht="15" customHeight="1" x14ac:dyDescent="0.25">
      <c r="A19" s="1" t="s">
        <v>37</v>
      </c>
      <c r="B19" s="23">
        <v>42430</v>
      </c>
      <c r="C19" s="67">
        <f t="shared" si="0"/>
        <v>3</v>
      </c>
      <c r="D19" s="1">
        <v>34.700000000000003</v>
      </c>
      <c r="E19" s="24">
        <v>0.66666666699999999</v>
      </c>
      <c r="F19" s="5">
        <v>4292773.0060000001</v>
      </c>
      <c r="G19" s="5">
        <v>1596313.6270000001</v>
      </c>
      <c r="H19" s="25">
        <v>3.5467396869528134</v>
      </c>
      <c r="I19" s="25">
        <v>0</v>
      </c>
      <c r="J19" s="7">
        <v>4292773.0060000001</v>
      </c>
      <c r="K19" s="7">
        <v>0</v>
      </c>
      <c r="L19" s="7">
        <v>1894648.3629999999</v>
      </c>
      <c r="M19" s="5">
        <v>1725949.553821004</v>
      </c>
      <c r="N19" s="21">
        <f t="shared" ref="N19:O19" si="15">D19-D7</f>
        <v>1.3000000000000043</v>
      </c>
      <c r="O19" s="21">
        <f t="shared" si="15"/>
        <v>-0.6</v>
      </c>
      <c r="P19" s="8">
        <f t="shared" ref="P19:Q19" si="16">H$3*H19-H$3*H7</f>
        <v>62082.293742829002</v>
      </c>
      <c r="Q19" s="28">
        <f t="shared" si="16"/>
        <v>0</v>
      </c>
      <c r="R19" s="20">
        <f t="shared" ref="R19:S19" si="17">P19/$G7</f>
        <v>3.7396059747123428E-2</v>
      </c>
      <c r="S19" s="20">
        <f t="shared" si="17"/>
        <v>0</v>
      </c>
      <c r="T19" s="1">
        <f t="shared" si="4"/>
        <v>2.5</v>
      </c>
      <c r="U19" s="6">
        <f t="shared" si="5"/>
        <v>0.66666666699999999</v>
      </c>
      <c r="V19" s="26">
        <f t="shared" si="6"/>
        <v>121572.38112349104</v>
      </c>
      <c r="W19" s="26">
        <f t="shared" si="7"/>
        <v>2576.1448062832796</v>
      </c>
      <c r="X19" s="20">
        <f t="shared" si="8"/>
        <v>9.8538264039851747E-2</v>
      </c>
      <c r="Y19" s="20">
        <f t="shared" si="9"/>
        <v>2.088046929578351E-3</v>
      </c>
      <c r="Z19" s="1">
        <f>VLOOKUP(C19,Sheet6!$C$29:$D$40,2,FALSE)</f>
        <v>1.1235571937149844</v>
      </c>
      <c r="AA19" s="5">
        <f t="shared" si="10"/>
        <v>69753.007737082284</v>
      </c>
      <c r="AB19" s="5">
        <f t="shared" si="11"/>
        <v>0</v>
      </c>
      <c r="AC19" s="5">
        <f t="shared" si="12"/>
        <v>69753.007737082284</v>
      </c>
      <c r="AD19" s="20">
        <f t="shared" ref="AD19:AE19" si="18">AA19/$G7</f>
        <v>4.2016611945475887E-2</v>
      </c>
      <c r="AE19" s="20">
        <f t="shared" si="18"/>
        <v>0</v>
      </c>
      <c r="AF19" s="20">
        <f t="shared" si="14"/>
        <v>4.2016611945475887E-2</v>
      </c>
      <c r="AG19" s="19">
        <f t="shared" ref="AG19:AG71" si="19">AA19-AA18</f>
        <v>34680.410952865059</v>
      </c>
      <c r="AH19" s="19">
        <f t="shared" ref="AH19:AH71" si="20">AB19-AB18</f>
        <v>-2585.9554800838596</v>
      </c>
      <c r="AI19" s="19">
        <f t="shared" ref="AI19:AI71" si="21">AC19-AC18</f>
        <v>32094.455472781199</v>
      </c>
    </row>
    <row r="20" spans="1:35" ht="15" customHeight="1" x14ac:dyDescent="0.25">
      <c r="A20" s="1" t="s">
        <v>37</v>
      </c>
      <c r="B20" s="23">
        <v>42461</v>
      </c>
      <c r="C20" s="67">
        <f t="shared" si="0"/>
        <v>4</v>
      </c>
      <c r="D20" s="1">
        <v>36.9</v>
      </c>
      <c r="E20" s="24">
        <v>0.86666666699999995</v>
      </c>
      <c r="F20" s="5">
        <v>4620960.8150000004</v>
      </c>
      <c r="G20" s="5">
        <v>1787717.9809999999</v>
      </c>
      <c r="H20" s="25">
        <v>3.6082115510464816</v>
      </c>
      <c r="I20" s="25">
        <v>0.66666666699999999</v>
      </c>
      <c r="J20" s="7">
        <v>4620960.8150000004</v>
      </c>
      <c r="K20" s="7">
        <v>0</v>
      </c>
      <c r="L20" s="7">
        <v>2036607.5060000001</v>
      </c>
      <c r="M20" s="5">
        <v>1863020.5548223197</v>
      </c>
      <c r="N20" s="21">
        <f t="shared" ref="N20:O20" si="22">D20-D8</f>
        <v>3.6000000000000014</v>
      </c>
      <c r="O20" s="21">
        <f t="shared" si="22"/>
        <v>-6.7</v>
      </c>
      <c r="P20" s="8">
        <f t="shared" ref="P20:Q20" si="23">H$3*H20-H$3*H8</f>
        <v>166903.43865736295</v>
      </c>
      <c r="Q20" s="28">
        <f t="shared" si="23"/>
        <v>11309.904</v>
      </c>
      <c r="R20" s="20">
        <f t="shared" ref="R20:S20" si="24">P20/$G8</f>
        <v>0.10621412299011435</v>
      </c>
      <c r="S20" s="20">
        <f t="shared" si="24"/>
        <v>7.1974043442477164E-3</v>
      </c>
      <c r="T20" s="1">
        <f t="shared" si="4"/>
        <v>2.1999999999999957</v>
      </c>
      <c r="U20" s="6">
        <f t="shared" si="5"/>
        <v>0.19999999999999996</v>
      </c>
      <c r="V20" s="26">
        <f t="shared" si="6"/>
        <v>99945.935864477389</v>
      </c>
      <c r="W20" s="26">
        <f t="shared" si="7"/>
        <v>-12566.56000628328</v>
      </c>
      <c r="X20" s="20">
        <f t="shared" si="8"/>
        <v>6.261046336634285E-2</v>
      </c>
      <c r="Y20" s="20">
        <f t="shared" si="9"/>
        <v>-7.8722375062975514E-3</v>
      </c>
      <c r="Z20" s="1">
        <f>VLOOKUP(C20,Sheet6!$C$29:$D$40,2,FALSE)</f>
        <v>1.2083345204317792</v>
      </c>
      <c r="AA20" s="5">
        <f t="shared" si="10"/>
        <v>201675.18650845953</v>
      </c>
      <c r="AB20" s="5">
        <f t="shared" si="11"/>
        <v>13666.147425969462</v>
      </c>
      <c r="AC20" s="5">
        <f t="shared" si="12"/>
        <v>215341.33393442899</v>
      </c>
      <c r="AD20" s="20">
        <f t="shared" ref="AD20:AE20" si="25">AA20/$G8</f>
        <v>0.12834219136634184</v>
      </c>
      <c r="AE20" s="20">
        <f t="shared" si="25"/>
        <v>8.6968721266601681E-3</v>
      </c>
      <c r="AF20" s="20">
        <f t="shared" si="14"/>
        <v>0.13703906349300202</v>
      </c>
      <c r="AG20" s="19">
        <f t="shared" si="19"/>
        <v>131922.17877137725</v>
      </c>
      <c r="AH20" s="19">
        <f t="shared" si="20"/>
        <v>13666.147425969462</v>
      </c>
      <c r="AI20" s="19">
        <f t="shared" si="21"/>
        <v>145588.3261973467</v>
      </c>
    </row>
    <row r="21" spans="1:35" ht="15" customHeight="1" x14ac:dyDescent="0.25">
      <c r="A21" s="1" t="s">
        <v>37</v>
      </c>
      <c r="B21" s="23">
        <v>42491</v>
      </c>
      <c r="C21" s="67">
        <f t="shared" si="0"/>
        <v>5</v>
      </c>
      <c r="D21" s="1">
        <v>33.799999999999997</v>
      </c>
      <c r="E21" s="24">
        <v>4.733333333</v>
      </c>
      <c r="F21" s="5">
        <v>4971109.415</v>
      </c>
      <c r="G21" s="5">
        <v>1956301.294</v>
      </c>
      <c r="H21" s="25">
        <v>3.520460802488973</v>
      </c>
      <c r="I21" s="25">
        <v>0.86666666699999995</v>
      </c>
      <c r="J21" s="7">
        <v>4971109.415</v>
      </c>
      <c r="K21" s="7">
        <v>0</v>
      </c>
      <c r="L21" s="7">
        <v>2101691.5359999998</v>
      </c>
      <c r="M21" s="5">
        <v>1984946.3876155075</v>
      </c>
      <c r="N21" s="21">
        <f t="shared" ref="N21:O21" si="26">D21-D9</f>
        <v>1.5999999999999943</v>
      </c>
      <c r="O21" s="21">
        <f t="shared" si="26"/>
        <v>-1.2333333340000001</v>
      </c>
      <c r="P21" s="8">
        <f t="shared" ref="P21:Q21" si="27">H$3*H21-H$3*H9</f>
        <v>78846.042172537185</v>
      </c>
      <c r="Q21" s="28">
        <f t="shared" si="27"/>
        <v>126293.92800000001</v>
      </c>
      <c r="R21" s="20">
        <f t="shared" ref="R21:S21" si="28">P21/$G9</f>
        <v>4.6371412108617373E-2</v>
      </c>
      <c r="S21" s="20">
        <f t="shared" si="28"/>
        <v>7.4276750243069276E-2</v>
      </c>
      <c r="T21" s="1">
        <f t="shared" si="4"/>
        <v>-3.1000000000000014</v>
      </c>
      <c r="U21" s="6">
        <f t="shared" si="5"/>
        <v>3.866666666</v>
      </c>
      <c r="V21" s="26">
        <f t="shared" si="6"/>
        <v>-142672.27481543072</v>
      </c>
      <c r="W21" s="26">
        <f t="shared" si="7"/>
        <v>-3769.9679999999994</v>
      </c>
      <c r="X21" s="20">
        <f t="shared" si="8"/>
        <v>-7.9806924991392553E-2</v>
      </c>
      <c r="Y21" s="20">
        <f t="shared" si="9"/>
        <v>-2.1088158423574078E-3</v>
      </c>
      <c r="Z21" s="1">
        <f>VLOOKUP(C21,Sheet6!$C$29:$D$40,2,FALSE)</f>
        <v>1.2777234086262972</v>
      </c>
      <c r="AA21" s="5">
        <f t="shared" si="10"/>
        <v>100743.43376138699</v>
      </c>
      <c r="AB21" s="5">
        <f t="shared" si="11"/>
        <v>161368.70817296416</v>
      </c>
      <c r="AC21" s="5">
        <f t="shared" si="12"/>
        <v>262112.14193435115</v>
      </c>
      <c r="AD21" s="20">
        <f t="shared" ref="AD21:AE21" si="29">AA21/$G9</f>
        <v>5.924983874223734E-2</v>
      </c>
      <c r="AE21" s="20">
        <f t="shared" si="29"/>
        <v>9.4905142502258608E-2</v>
      </c>
      <c r="AF21" s="20">
        <f t="shared" si="14"/>
        <v>0.15415498124449595</v>
      </c>
      <c r="AG21" s="19">
        <f t="shared" si="19"/>
        <v>-100931.75274707255</v>
      </c>
      <c r="AH21" s="19">
        <f t="shared" si="20"/>
        <v>147702.56074699471</v>
      </c>
      <c r="AI21" s="19">
        <f t="shared" si="21"/>
        <v>46770.807999922166</v>
      </c>
    </row>
    <row r="22" spans="1:35" ht="15" customHeight="1" x14ac:dyDescent="0.25">
      <c r="A22" s="1" t="s">
        <v>37</v>
      </c>
      <c r="B22" s="23">
        <v>42522</v>
      </c>
      <c r="C22" s="67">
        <f t="shared" si="0"/>
        <v>6</v>
      </c>
      <c r="D22" s="1">
        <v>29.6</v>
      </c>
      <c r="E22" s="24">
        <v>6.4333333330000002</v>
      </c>
      <c r="F22" s="5">
        <v>3721837.7710000002</v>
      </c>
      <c r="G22" s="5">
        <v>1493340.013</v>
      </c>
      <c r="H22" s="25">
        <v>3.3877743613300146</v>
      </c>
      <c r="I22" s="25">
        <v>4.733333333</v>
      </c>
      <c r="J22" s="7">
        <v>3721837.7710000002</v>
      </c>
      <c r="K22" s="7">
        <v>0</v>
      </c>
      <c r="L22" s="7">
        <v>1504027.8570000001</v>
      </c>
      <c r="M22" s="5">
        <v>1462953.9156248644</v>
      </c>
      <c r="N22" s="21">
        <f t="shared" ref="N22:O22" si="30">D22-D10</f>
        <v>-0.59999999999999787</v>
      </c>
      <c r="O22" s="21">
        <f t="shared" si="30"/>
        <v>3.5</v>
      </c>
      <c r="P22" s="8">
        <f t="shared" ref="P22:Q22" si="31">H$3*H22-H$3*H10</f>
        <v>-32627.469480612315</v>
      </c>
      <c r="Q22" s="28">
        <f t="shared" si="31"/>
        <v>23248.136012566567</v>
      </c>
      <c r="R22" s="20">
        <f t="shared" ref="R22:S22" si="32">P22/$G10</f>
        <v>-1.9701150271769895E-2</v>
      </c>
      <c r="S22" s="20">
        <f t="shared" si="32"/>
        <v>1.4037712038755505E-2</v>
      </c>
      <c r="T22" s="1">
        <f t="shared" si="4"/>
        <v>-4.1999999999999957</v>
      </c>
      <c r="U22" s="6">
        <f t="shared" si="5"/>
        <v>1.7000000000000002</v>
      </c>
      <c r="V22" s="26">
        <f t="shared" si="6"/>
        <v>-215732.36363796834</v>
      </c>
      <c r="W22" s="26">
        <f t="shared" si="7"/>
        <v>-72886.047987433441</v>
      </c>
      <c r="X22" s="20">
        <f t="shared" si="8"/>
        <v>-0.11027563305285445</v>
      </c>
      <c r="Y22" s="20">
        <f t="shared" si="9"/>
        <v>-3.7257066797929256E-2</v>
      </c>
      <c r="Z22" s="1">
        <f>VLOOKUP(C22,Sheet6!$C$29:$D$40,2,FALSE)</f>
        <v>1.147286757021476</v>
      </c>
      <c r="AA22" s="5">
        <f t="shared" si="10"/>
        <v>-37433.063650228883</v>
      </c>
      <c r="AB22" s="5">
        <f t="shared" si="11"/>
        <v>26672.278572651685</v>
      </c>
      <c r="AC22" s="5">
        <f t="shared" si="12"/>
        <v>-10760.785077577199</v>
      </c>
      <c r="AD22" s="20">
        <f t="shared" ref="AD22:AE22" si="33">AA22/$G10</f>
        <v>-2.2602868804891655E-2</v>
      </c>
      <c r="AE22" s="20">
        <f t="shared" si="33"/>
        <v>1.6105281120945135E-2</v>
      </c>
      <c r="AF22" s="20">
        <f t="shared" si="14"/>
        <v>-6.4975876839465201E-3</v>
      </c>
      <c r="AG22" s="19">
        <f t="shared" si="19"/>
        <v>-138176.49741161586</v>
      </c>
      <c r="AH22" s="19">
        <f t="shared" si="20"/>
        <v>-134696.42960031249</v>
      </c>
      <c r="AI22" s="19">
        <f t="shared" si="21"/>
        <v>-272872.92701192835</v>
      </c>
    </row>
    <row r="23" spans="1:35" ht="15" customHeight="1" x14ac:dyDescent="0.25">
      <c r="A23" s="1" t="s">
        <v>37</v>
      </c>
      <c r="B23" s="23">
        <v>42552</v>
      </c>
      <c r="C23" s="67">
        <f t="shared" si="0"/>
        <v>7</v>
      </c>
      <c r="D23" s="1">
        <v>28.4</v>
      </c>
      <c r="E23" s="24">
        <v>7</v>
      </c>
      <c r="F23" s="5">
        <v>3238705.5279999999</v>
      </c>
      <c r="G23" s="5">
        <v>1278994.25</v>
      </c>
      <c r="H23" s="25">
        <v>3.3463891451671604</v>
      </c>
      <c r="I23" s="25">
        <v>6.4333333330000002</v>
      </c>
      <c r="J23" s="7">
        <v>3238705.5279999999</v>
      </c>
      <c r="K23" s="7">
        <v>0</v>
      </c>
      <c r="L23" s="7">
        <v>1275252.2050000001</v>
      </c>
      <c r="M23" s="5">
        <v>1268538.4726106077</v>
      </c>
      <c r="N23" s="21">
        <f t="shared" ref="N23:O23" si="34">D23-D11</f>
        <v>-1.4000000000000021</v>
      </c>
      <c r="O23" s="21">
        <f t="shared" si="34"/>
        <v>3.8666666670000001</v>
      </c>
      <c r="P23" s="8">
        <f t="shared" ref="P23:Q23" si="35">H$3*H23-H$3*H11</f>
        <v>-78236.171617113985</v>
      </c>
      <c r="Q23" s="28">
        <f t="shared" si="35"/>
        <v>-65974.44</v>
      </c>
      <c r="R23" s="20">
        <f t="shared" ref="R23:S23" si="36">P23/$G11</f>
        <v>-5.3833580387553141E-2</v>
      </c>
      <c r="S23" s="20">
        <f t="shared" si="36"/>
        <v>-4.5396397163264164E-2</v>
      </c>
      <c r="T23" s="1">
        <f t="shared" si="4"/>
        <v>-1.2000000000000028</v>
      </c>
      <c r="U23" s="6">
        <f t="shared" si="5"/>
        <v>0.56666666699999979</v>
      </c>
      <c r="V23" s="26">
        <f t="shared" si="6"/>
        <v>-67287.436640077693</v>
      </c>
      <c r="W23" s="26">
        <f t="shared" si="7"/>
        <v>-32044.728000000003</v>
      </c>
      <c r="X23" s="20">
        <f t="shared" si="8"/>
        <v>-4.5058349775884354E-2</v>
      </c>
      <c r="Y23" s="20">
        <f t="shared" si="9"/>
        <v>-2.1458427230932303E-2</v>
      </c>
      <c r="Z23" s="1">
        <f>VLOOKUP(C23,Sheet6!$C$29:$D$40,2,FALSE)</f>
        <v>0.99787209738094462</v>
      </c>
      <c r="AA23" s="5">
        <f t="shared" si="10"/>
        <v>-78069.692662625064</v>
      </c>
      <c r="AB23" s="5">
        <f t="shared" si="11"/>
        <v>-65834.052816333293</v>
      </c>
      <c r="AC23" s="5">
        <f t="shared" si="12"/>
        <v>-143903.74547895836</v>
      </c>
      <c r="AD23" s="20">
        <f t="shared" ref="AD23:AE23" si="37">AA23/$G11</f>
        <v>-5.3719027770853335E-2</v>
      </c>
      <c r="AE23" s="20">
        <f t="shared" si="37"/>
        <v>-4.5299798050844775E-2</v>
      </c>
      <c r="AF23" s="20">
        <f t="shared" si="14"/>
        <v>-9.9018825821698103E-2</v>
      </c>
      <c r="AG23" s="19">
        <f t="shared" si="19"/>
        <v>-40636.629012396181</v>
      </c>
      <c r="AH23" s="19">
        <f t="shared" si="20"/>
        <v>-92506.331388984981</v>
      </c>
      <c r="AI23" s="19">
        <f t="shared" si="21"/>
        <v>-133142.96040138116</v>
      </c>
    </row>
    <row r="24" spans="1:35" ht="15" customHeight="1" x14ac:dyDescent="0.25">
      <c r="A24" s="1" t="s">
        <v>37</v>
      </c>
      <c r="B24" s="23">
        <v>42583</v>
      </c>
      <c r="C24" s="67">
        <f t="shared" si="0"/>
        <v>8</v>
      </c>
      <c r="D24" s="1">
        <v>28.9</v>
      </c>
      <c r="E24" s="24">
        <v>2.9666666670000001</v>
      </c>
      <c r="F24" s="5">
        <v>2917661.6860000002</v>
      </c>
      <c r="G24" s="5">
        <v>1122880.0630000001</v>
      </c>
      <c r="H24" s="25">
        <v>3.3638415951183864</v>
      </c>
      <c r="I24" s="25">
        <v>7</v>
      </c>
      <c r="J24" s="7">
        <v>2917661.6860000002</v>
      </c>
      <c r="K24" s="7">
        <v>0</v>
      </c>
      <c r="L24" s="7">
        <v>1161989.477</v>
      </c>
      <c r="M24" s="5">
        <v>1151831.1948745041</v>
      </c>
      <c r="N24" s="21">
        <f t="shared" ref="N24:O24" si="38">D24-D12</f>
        <v>-0.70000000000000284</v>
      </c>
      <c r="O24" s="21">
        <f t="shared" si="38"/>
        <v>-0.73333333300000003</v>
      </c>
      <c r="P24" s="8">
        <f t="shared" ref="P24:Q24" si="39">H$3*H24-H$3*H12</f>
        <v>-38911.829860928468</v>
      </c>
      <c r="Q24" s="28">
        <f t="shared" si="39"/>
        <v>-72886.048006283294</v>
      </c>
      <c r="R24" s="20">
        <f t="shared" ref="R24:S24" si="40">P24/$G12</f>
        <v>-2.8276392572554227E-2</v>
      </c>
      <c r="S24" s="20">
        <f t="shared" si="40"/>
        <v>-5.296472856335941E-2</v>
      </c>
      <c r="T24" s="1">
        <f t="shared" si="4"/>
        <v>0.5</v>
      </c>
      <c r="U24" s="6">
        <f t="shared" si="5"/>
        <v>-4.0333333329999999</v>
      </c>
      <c r="V24" s="26">
        <f t="shared" si="6"/>
        <v>28375.60677914941</v>
      </c>
      <c r="W24" s="26">
        <f t="shared" si="7"/>
        <v>-10681.576006283276</v>
      </c>
      <c r="X24" s="20">
        <f t="shared" si="8"/>
        <v>2.2185875174301532E-2</v>
      </c>
      <c r="Y24" s="20">
        <f t="shared" si="9"/>
        <v>-8.3515434149006341E-3</v>
      </c>
      <c r="Z24" s="1">
        <f>VLOOKUP(C24,Sheet6!$C$29:$D$40,2,FALSE)</f>
        <v>0.88354791355543671</v>
      </c>
      <c r="AA24" s="5">
        <f t="shared" si="10"/>
        <v>-34380.466086247485</v>
      </c>
      <c r="AB24" s="5">
        <f t="shared" si="11"/>
        <v>-64398.315643253001</v>
      </c>
      <c r="AC24" s="5">
        <f t="shared" si="12"/>
        <v>-98778.781729500479</v>
      </c>
      <c r="AD24" s="20">
        <f t="shared" ref="AD24:AE24" si="41">AA24/$G12</f>
        <v>-2.4983547660354731E-2</v>
      </c>
      <c r="AE24" s="20">
        <f t="shared" si="41"/>
        <v>-4.6796875414186249E-2</v>
      </c>
      <c r="AF24" s="20">
        <f t="shared" si="14"/>
        <v>-7.178042307454098E-2</v>
      </c>
      <c r="AG24" s="19">
        <f t="shared" si="19"/>
        <v>43689.226576377579</v>
      </c>
      <c r="AH24" s="19">
        <f t="shared" si="20"/>
        <v>1435.7371730802915</v>
      </c>
      <c r="AI24" s="19">
        <f t="shared" si="21"/>
        <v>45124.963749457878</v>
      </c>
    </row>
    <row r="25" spans="1:35" ht="15" customHeight="1" x14ac:dyDescent="0.25">
      <c r="A25" s="1" t="s">
        <v>37</v>
      </c>
      <c r="B25" s="23">
        <v>42614</v>
      </c>
      <c r="C25" s="67">
        <f t="shared" si="0"/>
        <v>9</v>
      </c>
      <c r="D25" s="1">
        <v>28.5</v>
      </c>
      <c r="E25" s="24">
        <v>1.1333333329999999</v>
      </c>
      <c r="F25" s="5">
        <v>2848176.4550000001</v>
      </c>
      <c r="G25" s="5">
        <v>1141866.3540000001</v>
      </c>
      <c r="H25" s="25">
        <v>3.3499040872746049</v>
      </c>
      <c r="I25" s="25">
        <v>2.9666666670000001</v>
      </c>
      <c r="J25" s="7">
        <v>2848176.4550000001</v>
      </c>
      <c r="K25" s="7">
        <v>0</v>
      </c>
      <c r="L25" s="7">
        <v>1204722.7790000001</v>
      </c>
      <c r="M25" s="5">
        <v>1154778.7514273585</v>
      </c>
      <c r="N25" s="21">
        <f t="shared" ref="N25:O25" si="42">D25-D13</f>
        <v>-1.5</v>
      </c>
      <c r="O25" s="21">
        <f t="shared" si="42"/>
        <v>-5.1666666669999994</v>
      </c>
      <c r="P25" s="8">
        <f t="shared" ref="P25:Q25" si="43">H$3*H25-H$3*H13</f>
        <v>-83396.792772125453</v>
      </c>
      <c r="Q25" s="28">
        <f t="shared" si="43"/>
        <v>13823.215993716731</v>
      </c>
      <c r="R25" s="20">
        <f t="shared" ref="R25:S25" si="44">P25/$G13</f>
        <v>-6.4218960125164842E-2</v>
      </c>
      <c r="S25" s="20">
        <f t="shared" si="44"/>
        <v>1.0644444794509468E-2</v>
      </c>
      <c r="T25" s="1">
        <f t="shared" si="4"/>
        <v>-0.39999999999999858</v>
      </c>
      <c r="U25" s="6">
        <f t="shared" si="5"/>
        <v>-1.8333333340000002</v>
      </c>
      <c r="V25" s="26">
        <f t="shared" si="6"/>
        <v>-22660.729190555408</v>
      </c>
      <c r="W25" s="26">
        <f t="shared" si="7"/>
        <v>76027.687993716725</v>
      </c>
      <c r="X25" s="20">
        <f t="shared" si="8"/>
        <v>-2.018089904456288E-2</v>
      </c>
      <c r="Y25" s="20">
        <f t="shared" si="9"/>
        <v>6.7707754816301091E-2</v>
      </c>
      <c r="Z25" s="1">
        <f>VLOOKUP(C25,Sheet6!$C$29:$D$40,2,FALSE)</f>
        <v>0.85210636778410342</v>
      </c>
      <c r="AA25" s="5">
        <f t="shared" si="10"/>
        <v>-71062.938173899383</v>
      </c>
      <c r="AB25" s="5">
        <f t="shared" si="11"/>
        <v>11778.850371501088</v>
      </c>
      <c r="AC25" s="5">
        <f t="shared" si="12"/>
        <v>-59284.087802398295</v>
      </c>
      <c r="AD25" s="20">
        <f t="shared" ref="AD25:AE25" si="45">AA25/$G13</f>
        <v>-5.4721384855126377E-2</v>
      </c>
      <c r="AE25" s="20">
        <f t="shared" si="45"/>
        <v>9.0701991909278683E-3</v>
      </c>
      <c r="AF25" s="20">
        <f t="shared" si="14"/>
        <v>-4.5651185664198513E-2</v>
      </c>
      <c r="AG25" s="19">
        <f t="shared" si="19"/>
        <v>-36682.472087651899</v>
      </c>
      <c r="AH25" s="19">
        <f t="shared" si="20"/>
        <v>76177.166014754097</v>
      </c>
      <c r="AI25" s="19">
        <f t="shared" si="21"/>
        <v>39494.693927102184</v>
      </c>
    </row>
    <row r="26" spans="1:35" ht="15" customHeight="1" x14ac:dyDescent="0.25">
      <c r="A26" s="1" t="s">
        <v>37</v>
      </c>
      <c r="B26" s="23">
        <v>42644</v>
      </c>
      <c r="C26" s="67">
        <f t="shared" si="0"/>
        <v>10</v>
      </c>
      <c r="D26" s="1">
        <v>31.2</v>
      </c>
      <c r="E26" s="24">
        <v>0.4</v>
      </c>
      <c r="F26" s="5">
        <v>3340214.7949999999</v>
      </c>
      <c r="G26" s="5">
        <v>1311413.8119999999</v>
      </c>
      <c r="H26" s="25">
        <v>3.4404180948154366</v>
      </c>
      <c r="I26" s="25">
        <v>1.1333333329999999</v>
      </c>
      <c r="J26" s="7">
        <v>3340214.7949999999</v>
      </c>
      <c r="K26" s="7">
        <v>0</v>
      </c>
      <c r="L26" s="7">
        <v>1469922.754</v>
      </c>
      <c r="M26" s="5">
        <v>1340795.6389171029</v>
      </c>
      <c r="N26" s="21">
        <f t="shared" ref="N26:O26" si="46">D26-D14</f>
        <v>0.59999999999999787</v>
      </c>
      <c r="O26" s="21">
        <f t="shared" si="46"/>
        <v>-1.1666666669999999</v>
      </c>
      <c r="P26" s="8">
        <f t="shared" ref="P26:Q26" si="47">H$3*H26-H$3*H14</f>
        <v>31571.496851429343</v>
      </c>
      <c r="Q26" s="28">
        <f t="shared" si="47"/>
        <v>97390.840006283281</v>
      </c>
      <c r="R26" s="20">
        <f t="shared" ref="R26:S26" si="48">P26/$G14</f>
        <v>2.2886091662487167E-2</v>
      </c>
      <c r="S26" s="20">
        <f t="shared" si="48"/>
        <v>7.0598353380559212E-2</v>
      </c>
      <c r="T26" s="1">
        <f t="shared" si="4"/>
        <v>2.6999999999999993</v>
      </c>
      <c r="U26" s="6">
        <f t="shared" si="5"/>
        <v>-0.73333333299999992</v>
      </c>
      <c r="V26" s="26">
        <f t="shared" si="6"/>
        <v>147165.00509449502</v>
      </c>
      <c r="W26" s="26">
        <f t="shared" si="7"/>
        <v>34558.040012566562</v>
      </c>
      <c r="X26" s="20">
        <f t="shared" si="8"/>
        <v>0.12888111168086402</v>
      </c>
      <c r="Y26" s="20">
        <f t="shared" si="9"/>
        <v>3.0264522543735937E-2</v>
      </c>
      <c r="Z26" s="1">
        <f>VLOOKUP(C26,Sheet6!$C$29:$D$40,2,FALSE)</f>
        <v>0.92450997670628865</v>
      </c>
      <c r="AA26" s="5">
        <f t="shared" si="10"/>
        <v>29188.163818697609</v>
      </c>
      <c r="AB26" s="5">
        <f t="shared" si="11"/>
        <v>90038.803225614844</v>
      </c>
      <c r="AC26" s="5">
        <f t="shared" si="12"/>
        <v>119226.96704431245</v>
      </c>
      <c r="AD26" s="20">
        <f t="shared" ref="AD26:AE26" si="49">AA26/$G14</f>
        <v>2.1158420069783999E-2</v>
      </c>
      <c r="AE26" s="20">
        <f t="shared" si="49"/>
        <v>6.5268882039363138E-2</v>
      </c>
      <c r="AF26" s="20">
        <f t="shared" si="14"/>
        <v>8.6427302109147133E-2</v>
      </c>
      <c r="AG26" s="19">
        <f t="shared" si="19"/>
        <v>100251.10199259699</v>
      </c>
      <c r="AH26" s="19">
        <f t="shared" si="20"/>
        <v>78259.952854113755</v>
      </c>
      <c r="AI26" s="19">
        <f t="shared" si="21"/>
        <v>178511.05484671076</v>
      </c>
    </row>
    <row r="27" spans="1:35" ht="15" customHeight="1" x14ac:dyDescent="0.25">
      <c r="A27" s="1" t="s">
        <v>37</v>
      </c>
      <c r="B27" s="23">
        <v>42675</v>
      </c>
      <c r="C27" s="67">
        <f t="shared" si="0"/>
        <v>11</v>
      </c>
      <c r="D27" s="1">
        <v>31.1</v>
      </c>
      <c r="E27" s="24">
        <v>6.6666666999999999E-2</v>
      </c>
      <c r="F27" s="5">
        <v>3408023.8790000002</v>
      </c>
      <c r="G27" s="5">
        <v>1372448.335</v>
      </c>
      <c r="H27" s="25">
        <v>3.4372078191851885</v>
      </c>
      <c r="I27" s="25">
        <v>0.4</v>
      </c>
      <c r="J27" s="7">
        <v>3408023.8790000002</v>
      </c>
      <c r="K27" s="7">
        <v>0</v>
      </c>
      <c r="L27" s="7">
        <v>1505710.594</v>
      </c>
      <c r="M27" s="5">
        <v>1376721.2594544569</v>
      </c>
      <c r="N27" s="21">
        <f t="shared" ref="N27:O27" si="50">D27-D15</f>
        <v>4.6000000000000014</v>
      </c>
      <c r="O27" s="21">
        <f t="shared" si="50"/>
        <v>-9.7333333330000009</v>
      </c>
      <c r="P27" s="8">
        <f t="shared" ref="P27:Q27" si="51">H$3*H27-H$3*H15</f>
        <v>260243.53064258024</v>
      </c>
      <c r="Q27" s="28">
        <f t="shared" si="51"/>
        <v>21991.48000628328</v>
      </c>
      <c r="R27" s="20">
        <f t="shared" ref="R27:S27" si="52">P27/$G15</f>
        <v>0.19731736775628855</v>
      </c>
      <c r="S27" s="20">
        <f t="shared" si="52"/>
        <v>1.6674001221818967E-2</v>
      </c>
      <c r="T27" s="1">
        <f t="shared" si="4"/>
        <v>-9.9999999999997868E-2</v>
      </c>
      <c r="U27" s="6">
        <f t="shared" si="5"/>
        <v>-0.33333333300000001</v>
      </c>
      <c r="V27" s="26">
        <f t="shared" si="6"/>
        <v>-5219.5261519834376</v>
      </c>
      <c r="W27" s="26">
        <f t="shared" si="7"/>
        <v>13823.215993716718</v>
      </c>
      <c r="X27" s="20">
        <f t="shared" si="8"/>
        <v>-3.9800756284725158E-3</v>
      </c>
      <c r="Y27" s="20">
        <f t="shared" si="9"/>
        <v>1.0540697274367825E-2</v>
      </c>
      <c r="Z27" s="1">
        <f>VLOOKUP(C27,Sheet6!$C$29:$D$40,2,FALSE)</f>
        <v>0.86563005272306859</v>
      </c>
      <c r="AA27" s="5">
        <f t="shared" si="10"/>
        <v>225274.62115097424</v>
      </c>
      <c r="AB27" s="5">
        <f t="shared" si="11"/>
        <v>19036.485997297303</v>
      </c>
      <c r="AC27" s="5">
        <f t="shared" si="12"/>
        <v>244311.10714827155</v>
      </c>
      <c r="AD27" s="20">
        <f t="shared" ref="AD27:AE27" si="53">AA27/$G15</f>
        <v>0.17080384345405317</v>
      </c>
      <c r="AE27" s="20">
        <f t="shared" si="53"/>
        <v>1.4433516556747661E-2</v>
      </c>
      <c r="AF27" s="20">
        <f t="shared" si="14"/>
        <v>0.18523736001080082</v>
      </c>
      <c r="AG27" s="19">
        <f t="shared" si="19"/>
        <v>196086.45733227662</v>
      </c>
      <c r="AH27" s="19">
        <f t="shared" si="20"/>
        <v>-71002.317228317537</v>
      </c>
      <c r="AI27" s="19">
        <f t="shared" si="21"/>
        <v>125084.1401039591</v>
      </c>
    </row>
    <row r="28" spans="1:35" ht="15" customHeight="1" x14ac:dyDescent="0.25">
      <c r="A28" s="1" t="s">
        <v>37</v>
      </c>
      <c r="B28" s="23">
        <v>42705</v>
      </c>
      <c r="C28" s="67">
        <f t="shared" si="0"/>
        <v>12</v>
      </c>
      <c r="D28" s="1">
        <v>29</v>
      </c>
      <c r="E28" s="24">
        <v>2.4666666670000001</v>
      </c>
      <c r="F28" s="5">
        <v>3402135.3769999999</v>
      </c>
      <c r="G28" s="5">
        <v>1353220.3559999999</v>
      </c>
      <c r="H28" s="25">
        <v>3.3672958299864741</v>
      </c>
      <c r="I28" s="25">
        <v>6.6666666999999999E-2</v>
      </c>
      <c r="J28" s="7">
        <v>3402135.3769999999</v>
      </c>
      <c r="K28" s="7">
        <v>0</v>
      </c>
      <c r="L28" s="7">
        <v>1466136.3049999999</v>
      </c>
      <c r="M28" s="5">
        <v>1360400.5795897748</v>
      </c>
      <c r="N28" s="21">
        <f t="shared" ref="N28:O28" si="54">D28-D16</f>
        <v>0.5</v>
      </c>
      <c r="O28" s="21">
        <f t="shared" si="54"/>
        <v>-1.2999999999999998</v>
      </c>
      <c r="P28" s="8">
        <f t="shared" ref="P28:Q28" si="55">H$3*H28-H$3*H16</f>
        <v>28276.904032116756</v>
      </c>
      <c r="Q28" s="28">
        <f t="shared" si="55"/>
        <v>183471.77599371673</v>
      </c>
      <c r="R28" s="20">
        <f t="shared" ref="R28:S28" si="56">P28/$G16</f>
        <v>2.1908865242180033E-2</v>
      </c>
      <c r="S28" s="20">
        <f t="shared" si="56"/>
        <v>0.14215341295582695</v>
      </c>
      <c r="T28" s="1">
        <f t="shared" si="4"/>
        <v>-2.1000000000000014</v>
      </c>
      <c r="U28" s="6">
        <f t="shared" si="5"/>
        <v>2.4000000000000004</v>
      </c>
      <c r="V28" s="26">
        <f t="shared" si="6"/>
        <v>-113668.57491039485</v>
      </c>
      <c r="W28" s="26">
        <f t="shared" si="7"/>
        <v>6283.2799937167201</v>
      </c>
      <c r="X28" s="20">
        <f t="shared" si="8"/>
        <v>-8.2821751472630004E-2</v>
      </c>
      <c r="Y28" s="20">
        <f t="shared" si="9"/>
        <v>4.5781541158827817E-3</v>
      </c>
      <c r="Z28" s="1">
        <f>VLOOKUP(C28,Sheet6!$C$29:$D$40,2,FALSE)</f>
        <v>0.89916490485991463</v>
      </c>
      <c r="AA28" s="5">
        <f t="shared" si="10"/>
        <v>25425.5997237712</v>
      </c>
      <c r="AB28" s="5">
        <f t="shared" si="11"/>
        <v>164971.38200586988</v>
      </c>
      <c r="AC28" s="5">
        <f t="shared" si="12"/>
        <v>190396.98172964109</v>
      </c>
      <c r="AD28" s="20">
        <f t="shared" ref="AD28:AE28" si="57">AA28/$G16</f>
        <v>1.96996827310735E-2</v>
      </c>
      <c r="AE28" s="20">
        <f t="shared" si="57"/>
        <v>0.1278193600359383</v>
      </c>
      <c r="AF28" s="20">
        <f t="shared" si="14"/>
        <v>0.1475190427670118</v>
      </c>
      <c r="AG28" s="19">
        <f t="shared" si="19"/>
        <v>-199849.02142720303</v>
      </c>
      <c r="AH28" s="19">
        <f t="shared" si="20"/>
        <v>145934.89600857257</v>
      </c>
      <c r="AI28" s="19">
        <f t="shared" si="21"/>
        <v>-53914.125418630458</v>
      </c>
    </row>
    <row r="29" spans="1:35" ht="15" customHeight="1" x14ac:dyDescent="0.25">
      <c r="A29" s="1" t="s">
        <v>37</v>
      </c>
      <c r="B29" s="23">
        <v>42736</v>
      </c>
      <c r="C29" s="67">
        <f t="shared" si="0"/>
        <v>1</v>
      </c>
      <c r="D29" s="1">
        <v>29.1</v>
      </c>
      <c r="E29" s="24">
        <v>0</v>
      </c>
      <c r="F29" s="5">
        <v>3514657.7220000001</v>
      </c>
      <c r="G29" s="5">
        <v>1378466.213</v>
      </c>
      <c r="H29" s="25">
        <v>3.3707381741774469</v>
      </c>
      <c r="I29" s="25">
        <v>2.4666666670000001</v>
      </c>
      <c r="J29" s="7">
        <v>3514657.7220000001</v>
      </c>
      <c r="K29" s="7">
        <v>0</v>
      </c>
      <c r="L29" s="7">
        <v>1462835.804</v>
      </c>
      <c r="M29" s="5">
        <v>1388298.399092929</v>
      </c>
      <c r="N29" s="21">
        <f t="shared" ref="N29:O29" si="58">D29-D17</f>
        <v>0.30000000000000071</v>
      </c>
      <c r="O29" s="21">
        <f t="shared" si="58"/>
        <v>-0.13666666699999999</v>
      </c>
      <c r="P29" s="8">
        <f t="shared" ref="P29:Q29" si="59">H$3*H29-H$3*H17</f>
        <v>16848.658548140898</v>
      </c>
      <c r="Q29" s="28">
        <f t="shared" si="59"/>
        <v>24504.792000000001</v>
      </c>
      <c r="R29" s="20">
        <f t="shared" ref="R29:S29" si="60">P29/$G17</f>
        <v>1.2929882794588156E-2</v>
      </c>
      <c r="S29" s="20">
        <f t="shared" si="60"/>
        <v>1.8805300585827495E-2</v>
      </c>
      <c r="T29" s="1">
        <f t="shared" si="4"/>
        <v>0.10000000000000142</v>
      </c>
      <c r="U29" s="6">
        <f t="shared" si="5"/>
        <v>-2.4666666670000001</v>
      </c>
      <c r="V29" s="26">
        <f t="shared" si="6"/>
        <v>5596.8420155630129</v>
      </c>
      <c r="W29" s="26">
        <f t="shared" si="7"/>
        <v>-45239.616000000009</v>
      </c>
      <c r="X29" s="20">
        <f t="shared" si="8"/>
        <v>4.1359428202120642E-3</v>
      </c>
      <c r="Y29" s="20">
        <f t="shared" si="9"/>
        <v>-3.3431078537515001E-2</v>
      </c>
      <c r="Z29" s="1">
        <f>VLOOKUP(C29,Sheet6!$C$29:$D$40,2,FALSE)</f>
        <v>0.91580622642287679</v>
      </c>
      <c r="AA29" s="5">
        <f t="shared" si="10"/>
        <v>15430.106405260462</v>
      </c>
      <c r="AB29" s="5">
        <f t="shared" si="11"/>
        <v>22441.641090797501</v>
      </c>
      <c r="AC29" s="5">
        <f t="shared" si="12"/>
        <v>37871.747496057964</v>
      </c>
      <c r="AD29" s="20">
        <f t="shared" ref="AD29:AE29" si="61">AA29/$G17</f>
        <v>1.1841267170201859E-2</v>
      </c>
      <c r="AE29" s="20">
        <f t="shared" si="61"/>
        <v>1.7222011366254595E-2</v>
      </c>
      <c r="AF29" s="20">
        <f t="shared" si="14"/>
        <v>2.9063278536456454E-2</v>
      </c>
      <c r="AG29" s="19">
        <f t="shared" si="19"/>
        <v>-9995.4933185107384</v>
      </c>
      <c r="AH29" s="19">
        <f t="shared" si="20"/>
        <v>-142529.74091507238</v>
      </c>
      <c r="AI29" s="19">
        <f t="shared" si="21"/>
        <v>-152525.23423358312</v>
      </c>
    </row>
    <row r="30" spans="1:35" ht="15" customHeight="1" x14ac:dyDescent="0.25">
      <c r="A30" s="1" t="s">
        <v>37</v>
      </c>
      <c r="B30" s="23">
        <v>42767</v>
      </c>
      <c r="C30" s="67">
        <f t="shared" si="0"/>
        <v>2</v>
      </c>
      <c r="D30" s="1">
        <v>32.200000000000003</v>
      </c>
      <c r="E30" s="24">
        <v>0</v>
      </c>
      <c r="F30" s="5">
        <v>3470220.5329999998</v>
      </c>
      <c r="G30" s="5">
        <v>1341095.669</v>
      </c>
      <c r="H30" s="25">
        <v>3.4719664525503626</v>
      </c>
      <c r="I30" s="25">
        <v>0</v>
      </c>
      <c r="J30" s="7">
        <v>3470220.5329999998</v>
      </c>
      <c r="K30" s="7">
        <v>0</v>
      </c>
      <c r="L30" s="7">
        <v>1557005.1640000001</v>
      </c>
      <c r="M30" s="5">
        <v>1396716.3004025344</v>
      </c>
      <c r="N30" s="21">
        <f t="shared" ref="N30:O30" si="62">D30-D18</f>
        <v>0</v>
      </c>
      <c r="O30" s="21">
        <f t="shared" si="62"/>
        <v>0</v>
      </c>
      <c r="P30" s="8">
        <f t="shared" ref="P30:Q30" si="63">H$3*H30-H$3*H18</f>
        <v>0</v>
      </c>
      <c r="Q30" s="28">
        <f t="shared" si="63"/>
        <v>2576.1448062832796</v>
      </c>
      <c r="R30" s="20">
        <f t="shared" ref="R30:S30" si="64">P30/$G18</f>
        <v>0</v>
      </c>
      <c r="S30" s="20">
        <f t="shared" si="64"/>
        <v>2.088046929578351E-3</v>
      </c>
      <c r="T30" s="1">
        <f t="shared" si="4"/>
        <v>3.1000000000000014</v>
      </c>
      <c r="U30" s="6">
        <f t="shared" si="5"/>
        <v>0</v>
      </c>
      <c r="V30" s="26">
        <f t="shared" si="6"/>
        <v>164585.13446923456</v>
      </c>
      <c r="W30" s="26">
        <f t="shared" si="7"/>
        <v>46496.272006283281</v>
      </c>
      <c r="X30" s="20">
        <f t="shared" si="8"/>
        <v>0.11939729310524244</v>
      </c>
      <c r="Y30" s="20">
        <f t="shared" si="9"/>
        <v>3.3730440084629977E-2</v>
      </c>
      <c r="Z30" s="1">
        <f>VLOOKUP(C30,Sheet6!$C$29:$D$40,2,FALSE)</f>
        <v>0.85741957228942645</v>
      </c>
      <c r="AA30" s="5">
        <f t="shared" si="10"/>
        <v>0</v>
      </c>
      <c r="AB30" s="5">
        <f t="shared" si="11"/>
        <v>2208.8369779590371</v>
      </c>
      <c r="AC30" s="5">
        <f t="shared" si="12"/>
        <v>2208.8369779590371</v>
      </c>
      <c r="AD30" s="20">
        <f t="shared" ref="AD30:AE30" si="65">AA30/$G18</f>
        <v>0</v>
      </c>
      <c r="AE30" s="20">
        <f t="shared" si="65"/>
        <v>1.79033230527932E-3</v>
      </c>
      <c r="AF30" s="20">
        <f t="shared" si="14"/>
        <v>1.79033230527932E-3</v>
      </c>
      <c r="AG30" s="19">
        <f t="shared" si="19"/>
        <v>-15430.106405260462</v>
      </c>
      <c r="AH30" s="19">
        <f t="shared" si="20"/>
        <v>-20232.804112838465</v>
      </c>
      <c r="AI30" s="19">
        <f t="shared" si="21"/>
        <v>-35662.910518098928</v>
      </c>
    </row>
    <row r="31" spans="1:35" ht="15" customHeight="1" x14ac:dyDescent="0.25">
      <c r="A31" s="1" t="s">
        <v>37</v>
      </c>
      <c r="B31" s="23">
        <v>42795</v>
      </c>
      <c r="C31" s="67">
        <f t="shared" si="0"/>
        <v>3</v>
      </c>
      <c r="D31" s="1">
        <v>34.5</v>
      </c>
      <c r="E31" s="24">
        <v>1.6</v>
      </c>
      <c r="F31" s="5">
        <v>4471311.3880000003</v>
      </c>
      <c r="G31" s="5">
        <v>1836569.794</v>
      </c>
      <c r="H31" s="25">
        <v>3.5409593240373143</v>
      </c>
      <c r="I31" s="25">
        <v>0</v>
      </c>
      <c r="J31" s="7">
        <v>4471311.3880000003</v>
      </c>
      <c r="K31" s="7">
        <v>0</v>
      </c>
      <c r="L31" s="7">
        <v>1954153.4450000001</v>
      </c>
      <c r="M31" s="5">
        <v>1823005.3502601911</v>
      </c>
      <c r="N31" s="21">
        <f t="shared" ref="N31:O31" si="66">D31-D19</f>
        <v>-0.20000000000000284</v>
      </c>
      <c r="O31" s="21">
        <f t="shared" si="66"/>
        <v>0.9333333330000001</v>
      </c>
      <c r="P31" s="8">
        <f t="shared" ref="P31:Q31" si="67">H$3*H31-H$3*H19</f>
        <v>-9398.1822374146432</v>
      </c>
      <c r="Q31" s="28">
        <f t="shared" si="67"/>
        <v>0</v>
      </c>
      <c r="R31" s="20">
        <f t="shared" ref="R31:S31" si="68">P31/$G19</f>
        <v>-5.887428434146069E-3</v>
      </c>
      <c r="S31" s="20">
        <f t="shared" si="68"/>
        <v>0</v>
      </c>
      <c r="T31" s="1">
        <f t="shared" si="4"/>
        <v>2.2999999999999972</v>
      </c>
      <c r="U31" s="6">
        <f t="shared" si="5"/>
        <v>1.6</v>
      </c>
      <c r="V31" s="26">
        <f t="shared" si="6"/>
        <v>112174.19888607644</v>
      </c>
      <c r="W31" s="26">
        <f t="shared" si="7"/>
        <v>0</v>
      </c>
      <c r="X31" s="20">
        <f t="shared" si="8"/>
        <v>8.3643696329077061E-2</v>
      </c>
      <c r="Y31" s="20">
        <f t="shared" si="9"/>
        <v>0</v>
      </c>
      <c r="Z31" s="1">
        <f>VLOOKUP(C31,Sheet6!$C$29:$D$40,2,FALSE)</f>
        <v>1.1235571937149844</v>
      </c>
      <c r="AA31" s="5">
        <f t="shared" si="10"/>
        <v>-10559.39526069161</v>
      </c>
      <c r="AB31" s="5">
        <f t="shared" si="11"/>
        <v>0</v>
      </c>
      <c r="AC31" s="5">
        <f t="shared" si="12"/>
        <v>-10559.39526069161</v>
      </c>
      <c r="AD31" s="20">
        <f t="shared" ref="AD31:AE31" si="69">AA31/$G19</f>
        <v>-6.6148625696669629E-3</v>
      </c>
      <c r="AE31" s="20">
        <f t="shared" si="69"/>
        <v>0</v>
      </c>
      <c r="AF31" s="20">
        <f t="shared" si="14"/>
        <v>-6.6148625696669629E-3</v>
      </c>
      <c r="AG31" s="19">
        <f t="shared" si="19"/>
        <v>-10559.39526069161</v>
      </c>
      <c r="AH31" s="19">
        <f t="shared" si="20"/>
        <v>-2208.8369779590371</v>
      </c>
      <c r="AI31" s="19">
        <f t="shared" si="21"/>
        <v>-12768.232238650648</v>
      </c>
    </row>
    <row r="32" spans="1:35" ht="15" customHeight="1" x14ac:dyDescent="0.25">
      <c r="A32" s="1" t="s">
        <v>37</v>
      </c>
      <c r="B32" s="23">
        <v>42826</v>
      </c>
      <c r="C32" s="67">
        <f t="shared" si="0"/>
        <v>4</v>
      </c>
      <c r="D32" s="1">
        <v>36.1</v>
      </c>
      <c r="E32" s="24">
        <v>1.066666667</v>
      </c>
      <c r="F32" s="5">
        <v>4967616.6150000002</v>
      </c>
      <c r="G32" s="5">
        <v>2028824.618</v>
      </c>
      <c r="H32" s="25">
        <v>3.5862928653388351</v>
      </c>
      <c r="I32" s="25">
        <v>1.6</v>
      </c>
      <c r="J32" s="7">
        <v>4967616.6150000002</v>
      </c>
      <c r="K32" s="7">
        <v>0</v>
      </c>
      <c r="L32" s="7">
        <v>2127854.3539999998</v>
      </c>
      <c r="M32" s="5">
        <v>2000429.9097727998</v>
      </c>
      <c r="N32" s="21">
        <f t="shared" ref="N32:O32" si="70">D32-D20</f>
        <v>-0.79999999999999716</v>
      </c>
      <c r="O32" s="21">
        <f t="shared" si="70"/>
        <v>0.20000000000000007</v>
      </c>
      <c r="P32" s="8">
        <f t="shared" ref="P32:Q32" si="71">H$3*H32-H$3*H20</f>
        <v>-35637.174637033604</v>
      </c>
      <c r="Q32" s="28">
        <f t="shared" si="71"/>
        <v>-17593.183993716724</v>
      </c>
      <c r="R32" s="20">
        <f t="shared" ref="R32:S32" si="72">P32/$G20</f>
        <v>-1.9934449961228871E-2</v>
      </c>
      <c r="S32" s="20">
        <f t="shared" si="72"/>
        <v>-9.8411405941532144E-3</v>
      </c>
      <c r="T32" s="1">
        <f t="shared" si="4"/>
        <v>1.6000000000000014</v>
      </c>
      <c r="U32" s="6">
        <f t="shared" si="5"/>
        <v>-0.53333333300000008</v>
      </c>
      <c r="V32" s="26">
        <f t="shared" si="6"/>
        <v>73706.943464857919</v>
      </c>
      <c r="W32" s="26">
        <f t="shared" si="7"/>
        <v>-30159.744000000002</v>
      </c>
      <c r="X32" s="20">
        <f t="shared" si="8"/>
        <v>4.0132938974416082E-2</v>
      </c>
      <c r="Y32" s="20">
        <f t="shared" si="9"/>
        <v>-1.6421779394679516E-2</v>
      </c>
      <c r="Z32" s="1">
        <f>VLOOKUP(C32,Sheet6!$C$29:$D$40,2,FALSE)</f>
        <v>1.2083345204317792</v>
      </c>
      <c r="AA32" s="5">
        <f t="shared" si="10"/>
        <v>-43061.628324583566</v>
      </c>
      <c r="AB32" s="5">
        <f t="shared" si="11"/>
        <v>-21258.451543915751</v>
      </c>
      <c r="AC32" s="5">
        <f t="shared" si="12"/>
        <v>-64320.079868499321</v>
      </c>
      <c r="AD32" s="20">
        <f t="shared" ref="AD32:AE32" si="73">AA32/$G20</f>
        <v>-2.4087484033972789E-2</v>
      </c>
      <c r="AE32" s="20">
        <f t="shared" si="73"/>
        <v>-1.1891389900337839E-2</v>
      </c>
      <c r="AF32" s="20">
        <f t="shared" si="14"/>
        <v>-3.597887393431063E-2</v>
      </c>
      <c r="AG32" s="19">
        <f t="shared" si="19"/>
        <v>-32502.233063891956</v>
      </c>
      <c r="AH32" s="19">
        <f t="shared" si="20"/>
        <v>-21258.451543915751</v>
      </c>
      <c r="AI32" s="19">
        <f t="shared" si="21"/>
        <v>-53760.684607807707</v>
      </c>
    </row>
    <row r="33" spans="1:35" ht="15" customHeight="1" x14ac:dyDescent="0.25">
      <c r="A33" s="1" t="s">
        <v>37</v>
      </c>
      <c r="B33" s="23">
        <v>42856</v>
      </c>
      <c r="C33" s="67">
        <f t="shared" si="0"/>
        <v>5</v>
      </c>
      <c r="D33" s="1">
        <v>34.4</v>
      </c>
      <c r="E33" s="24">
        <v>3.9333333330000002</v>
      </c>
      <c r="F33" s="5">
        <v>5257894.3260000004</v>
      </c>
      <c r="G33" s="5">
        <v>2164731.6469999999</v>
      </c>
      <c r="H33" s="25">
        <v>3.5380565643793527</v>
      </c>
      <c r="I33" s="25">
        <v>1.066666667</v>
      </c>
      <c r="J33" s="7">
        <v>5257894.3260000004</v>
      </c>
      <c r="K33" s="7">
        <v>0</v>
      </c>
      <c r="L33" s="7">
        <v>2210335.5980000002</v>
      </c>
      <c r="M33" s="5">
        <v>2102923.434028374</v>
      </c>
      <c r="N33" s="21">
        <f t="shared" ref="N33:O33" si="74">D33-D21</f>
        <v>0.60000000000000142</v>
      </c>
      <c r="O33" s="21">
        <f t="shared" si="74"/>
        <v>-0.79999999999999982</v>
      </c>
      <c r="P33" s="8">
        <f t="shared" ref="P33:Q33" si="75">H$3*H33-H$3*H21</f>
        <v>28608.614938092418</v>
      </c>
      <c r="Q33" s="28">
        <f t="shared" si="75"/>
        <v>-3769.9680000000008</v>
      </c>
      <c r="R33" s="20">
        <f t="shared" ref="R33:S33" si="76">P33/$G21</f>
        <v>1.4623828663731599E-2</v>
      </c>
      <c r="S33" s="20">
        <f t="shared" si="76"/>
        <v>-1.9270896622941153E-3</v>
      </c>
      <c r="T33" s="1">
        <f t="shared" si="4"/>
        <v>-1.7000000000000028</v>
      </c>
      <c r="U33" s="6">
        <f t="shared" si="5"/>
        <v>2.8666666660000004</v>
      </c>
      <c r="V33" s="26">
        <f t="shared" si="6"/>
        <v>-78426.485240304188</v>
      </c>
      <c r="W33" s="26">
        <f t="shared" si="7"/>
        <v>10053.247993716721</v>
      </c>
      <c r="X33" s="20">
        <f t="shared" si="8"/>
        <v>-3.8656118692810632E-2</v>
      </c>
      <c r="Y33" s="20">
        <f t="shared" si="9"/>
        <v>4.9552080078893845E-3</v>
      </c>
      <c r="Z33" s="1">
        <f>VLOOKUP(C33,Sheet6!$C$29:$D$40,2,FALSE)</f>
        <v>1.2777234086262972</v>
      </c>
      <c r="AA33" s="5">
        <f t="shared" si="10"/>
        <v>36553.896994776645</v>
      </c>
      <c r="AB33" s="5">
        <f t="shared" si="11"/>
        <v>-4816.976363372065</v>
      </c>
      <c r="AC33" s="5">
        <f t="shared" si="12"/>
        <v>31736.92063140458</v>
      </c>
      <c r="AD33" s="20">
        <f t="shared" ref="AD33:AE33" si="77">AA33/$G21</f>
        <v>1.8685208207390086E-2</v>
      </c>
      <c r="AE33" s="20">
        <f t="shared" si="77"/>
        <v>-2.4622875720349368E-3</v>
      </c>
      <c r="AF33" s="20">
        <f t="shared" si="14"/>
        <v>1.6222920635355149E-2</v>
      </c>
      <c r="AG33" s="19">
        <f t="shared" si="19"/>
        <v>79615.525319360211</v>
      </c>
      <c r="AH33" s="19">
        <f t="shared" si="20"/>
        <v>16441.475180543686</v>
      </c>
      <c r="AI33" s="19">
        <f t="shared" si="21"/>
        <v>96057.000499903894</v>
      </c>
    </row>
    <row r="34" spans="1:35" ht="15" customHeight="1" x14ac:dyDescent="0.25">
      <c r="A34" s="1" t="s">
        <v>37</v>
      </c>
      <c r="B34" s="23">
        <v>42887</v>
      </c>
      <c r="C34" s="67">
        <f t="shared" si="0"/>
        <v>6</v>
      </c>
      <c r="D34" s="1">
        <v>30</v>
      </c>
      <c r="E34" s="24">
        <v>10.7</v>
      </c>
      <c r="F34" s="5">
        <v>4438100.1770000001</v>
      </c>
      <c r="G34" s="5">
        <v>1796300.07</v>
      </c>
      <c r="H34" s="25">
        <v>3.4011973816621555</v>
      </c>
      <c r="I34" s="25">
        <v>3.9333333330000002</v>
      </c>
      <c r="J34" s="7">
        <v>4438100.1770000001</v>
      </c>
      <c r="K34" s="7">
        <v>0</v>
      </c>
      <c r="L34" s="7">
        <v>1780756.115</v>
      </c>
      <c r="M34" s="5">
        <v>1755163.4490787722</v>
      </c>
      <c r="N34" s="21">
        <f t="shared" ref="N34:O34" si="78">D34-D22</f>
        <v>0.39999999999999858</v>
      </c>
      <c r="O34" s="21">
        <f t="shared" si="78"/>
        <v>4.2666666669999991</v>
      </c>
      <c r="P34" s="8">
        <f t="shared" ref="P34:Q34" si="79">H$3*H34-H$3*H22</f>
        <v>21824.233720641583</v>
      </c>
      <c r="Q34" s="28">
        <f t="shared" si="79"/>
        <v>15079.871999999988</v>
      </c>
      <c r="R34" s="20">
        <f t="shared" ref="R34:S34" si="80">P34/$G22</f>
        <v>1.4614376853666736E-2</v>
      </c>
      <c r="S34" s="20">
        <f t="shared" si="80"/>
        <v>1.0098083402791664E-2</v>
      </c>
      <c r="T34" s="1">
        <f t="shared" si="4"/>
        <v>-4.3999999999999986</v>
      </c>
      <c r="U34" s="6">
        <f t="shared" si="5"/>
        <v>6.7666666669999991</v>
      </c>
      <c r="V34" s="26">
        <f t="shared" si="6"/>
        <v>-222516.74485541933</v>
      </c>
      <c r="W34" s="26">
        <f t="shared" si="7"/>
        <v>-54036.207987433445</v>
      </c>
      <c r="X34" s="20">
        <f t="shared" si="8"/>
        <v>-0.10279183803858315</v>
      </c>
      <c r="Y34" s="20">
        <f t="shared" si="9"/>
        <v>-2.4962081587489006E-2</v>
      </c>
      <c r="Z34" s="1">
        <f>VLOOKUP(C34,Sheet6!$C$29:$D$40,2,FALSE)</f>
        <v>1.147286757021476</v>
      </c>
      <c r="AA34" s="5">
        <f t="shared" si="10"/>
        <v>25038.654329833622</v>
      </c>
      <c r="AB34" s="5">
        <f t="shared" si="11"/>
        <v>17300.937443178947</v>
      </c>
      <c r="AC34" s="5">
        <f t="shared" si="12"/>
        <v>42339.591773012566</v>
      </c>
      <c r="AD34" s="20">
        <f t="shared" ref="AD34:AE34" si="81">AA34/$G22</f>
        <v>1.676688102633303E-2</v>
      </c>
      <c r="AE34" s="20">
        <f t="shared" si="81"/>
        <v>1.158539735932124E-2</v>
      </c>
      <c r="AF34" s="20">
        <f t="shared" si="14"/>
        <v>2.8352278385654271E-2</v>
      </c>
      <c r="AG34" s="19">
        <f t="shared" si="19"/>
        <v>-11515.242664943024</v>
      </c>
      <c r="AH34" s="19">
        <f t="shared" si="20"/>
        <v>22117.913806551012</v>
      </c>
      <c r="AI34" s="19">
        <f t="shared" si="21"/>
        <v>10602.671141607985</v>
      </c>
    </row>
    <row r="35" spans="1:35" ht="15" customHeight="1" x14ac:dyDescent="0.25">
      <c r="A35" s="1" t="s">
        <v>37</v>
      </c>
      <c r="B35" s="23">
        <v>42917</v>
      </c>
      <c r="C35" s="67">
        <f t="shared" si="0"/>
        <v>7</v>
      </c>
      <c r="D35" s="1">
        <v>29.5</v>
      </c>
      <c r="E35" s="24">
        <v>0.12666666700000001</v>
      </c>
      <c r="F35" s="5">
        <v>3824693.2459999998</v>
      </c>
      <c r="G35" s="5">
        <v>1540570.9129999999</v>
      </c>
      <c r="H35" s="25">
        <v>3.3843902633457743</v>
      </c>
      <c r="I35" s="25">
        <v>10.7</v>
      </c>
      <c r="J35" s="7">
        <v>3824693.2459999998</v>
      </c>
      <c r="K35" s="7">
        <v>0</v>
      </c>
      <c r="L35" s="7">
        <v>1425804.0190000001</v>
      </c>
      <c r="M35" s="5">
        <v>1592803.9597061472</v>
      </c>
      <c r="N35" s="21">
        <f t="shared" ref="N35:O35" si="82">D35-D23</f>
        <v>1.1000000000000014</v>
      </c>
      <c r="O35" s="21">
        <f t="shared" si="82"/>
        <v>-6.8733333329999997</v>
      </c>
      <c r="P35" s="8">
        <f t="shared" ref="P35:Q35" si="83">H$3*H35-H$3*H23</f>
        <v>61785.296025363728</v>
      </c>
      <c r="Q35" s="28">
        <f t="shared" si="83"/>
        <v>-80425.984006283281</v>
      </c>
      <c r="R35" s="20">
        <f t="shared" ref="R35:S35" si="84">P35/$G23</f>
        <v>4.830771993334898E-2</v>
      </c>
      <c r="S35" s="20">
        <f t="shared" si="84"/>
        <v>-6.2882209209527945E-2</v>
      </c>
      <c r="T35" s="1">
        <f t="shared" si="4"/>
        <v>-0.5</v>
      </c>
      <c r="U35" s="6">
        <f t="shared" si="5"/>
        <v>-10.573333332999999</v>
      </c>
      <c r="V35" s="26">
        <f t="shared" si="6"/>
        <v>-27326.374335356108</v>
      </c>
      <c r="W35" s="26">
        <f t="shared" si="7"/>
        <v>-127550.58400628326</v>
      </c>
      <c r="X35" s="20">
        <f t="shared" si="8"/>
        <v>-1.5212588805029723E-2</v>
      </c>
      <c r="Y35" s="20">
        <f t="shared" si="9"/>
        <v>-7.1007392437658398E-2</v>
      </c>
      <c r="Z35" s="1">
        <f>VLOOKUP(C35,Sheet6!$C$29:$D$40,2,FALSE)</f>
        <v>0.99787209738094462</v>
      </c>
      <c r="AA35" s="5">
        <f t="shared" si="10"/>
        <v>61653.822932132243</v>
      </c>
      <c r="AB35" s="5">
        <f t="shared" si="11"/>
        <v>-80254.845344276211</v>
      </c>
      <c r="AC35" s="5">
        <f t="shared" si="12"/>
        <v>-18601.022412143968</v>
      </c>
      <c r="AD35" s="20">
        <f t="shared" ref="AD35:AE35" si="85">AA35/$G23</f>
        <v>4.8204925809582209E-2</v>
      </c>
      <c r="AE35" s="20">
        <f t="shared" si="85"/>
        <v>-6.2748401991859007E-2</v>
      </c>
      <c r="AF35" s="20">
        <f t="shared" si="14"/>
        <v>-1.4543476182276797E-2</v>
      </c>
      <c r="AG35" s="19">
        <f t="shared" si="19"/>
        <v>36615.168602298625</v>
      </c>
      <c r="AH35" s="19">
        <f t="shared" si="20"/>
        <v>-97555.782787455159</v>
      </c>
      <c r="AI35" s="19">
        <f t="shared" si="21"/>
        <v>-60940.614185156533</v>
      </c>
    </row>
    <row r="36" spans="1:35" ht="15" customHeight="1" x14ac:dyDescent="0.25">
      <c r="A36" s="1" t="s">
        <v>37</v>
      </c>
      <c r="B36" s="23">
        <v>42948</v>
      </c>
      <c r="C36" s="67">
        <f t="shared" si="0"/>
        <v>8</v>
      </c>
      <c r="D36" s="1">
        <v>29.1</v>
      </c>
      <c r="E36" s="24">
        <v>0.5</v>
      </c>
      <c r="F36" s="5">
        <v>3271887.1510000001</v>
      </c>
      <c r="G36" s="5">
        <v>1306634.9639999999</v>
      </c>
      <c r="H36" s="25">
        <v>3.3707381741774469</v>
      </c>
      <c r="I36" s="25">
        <v>0.12666666700000001</v>
      </c>
      <c r="J36" s="7">
        <v>3271887.1510000001</v>
      </c>
      <c r="K36" s="7">
        <v>0</v>
      </c>
      <c r="L36" s="7">
        <v>1421109.8629999999</v>
      </c>
      <c r="M36" s="5">
        <v>1425403.0562482411</v>
      </c>
      <c r="N36" s="21">
        <f t="shared" ref="N36:O36" si="86">D36-D24</f>
        <v>0.20000000000000284</v>
      </c>
      <c r="O36" s="21">
        <f t="shared" si="86"/>
        <v>-2.4666666670000001</v>
      </c>
      <c r="P36" s="8">
        <f t="shared" ref="P36:Q36" si="87">H$3*H36-H$3*H24</f>
        <v>11213.016857123934</v>
      </c>
      <c r="Q36" s="28">
        <f t="shared" si="87"/>
        <v>129561.23359371672</v>
      </c>
      <c r="R36" s="20">
        <f t="shared" ref="R36:S36" si="88">P36/$G24</f>
        <v>9.9859434917439916E-3</v>
      </c>
      <c r="S36" s="20">
        <f t="shared" si="88"/>
        <v>0.11538296730246311</v>
      </c>
      <c r="T36" s="1">
        <f t="shared" si="4"/>
        <v>-0.39999999999999858</v>
      </c>
      <c r="U36" s="6">
        <f t="shared" si="5"/>
        <v>0.37333333299999999</v>
      </c>
      <c r="V36" s="26">
        <f t="shared" si="6"/>
        <v>-22196.672389089297</v>
      </c>
      <c r="W36" s="26">
        <f t="shared" si="7"/>
        <v>199305.64159371669</v>
      </c>
      <c r="X36" s="20">
        <f t="shared" si="8"/>
        <v>-1.4408082225741269E-2</v>
      </c>
      <c r="Y36" s="20">
        <f t="shared" si="9"/>
        <v>0.12937128691181299</v>
      </c>
      <c r="Z36" s="1">
        <f>VLOOKUP(C36,Sheet6!$C$29:$D$40,2,FALSE)</f>
        <v>0.88354791355543671</v>
      </c>
      <c r="AA36" s="5">
        <f t="shared" si="10"/>
        <v>9907.2376487737929</v>
      </c>
      <c r="AB36" s="5">
        <f t="shared" si="11"/>
        <v>114473.55761939696</v>
      </c>
      <c r="AC36" s="5">
        <f t="shared" si="12"/>
        <v>124380.79526817075</v>
      </c>
      <c r="AD36" s="20">
        <f t="shared" ref="AD36:AE36" si="89">AA36/$G24</f>
        <v>8.8230595370128971E-3</v>
      </c>
      <c r="AE36" s="20">
        <f t="shared" si="89"/>
        <v>0.10194638001992645</v>
      </c>
      <c r="AF36" s="20">
        <f t="shared" si="14"/>
        <v>0.11076943955693935</v>
      </c>
      <c r="AG36" s="19">
        <f t="shared" si="19"/>
        <v>-51746.58528335845</v>
      </c>
      <c r="AH36" s="19">
        <f t="shared" si="20"/>
        <v>194728.40296367317</v>
      </c>
      <c r="AI36" s="19">
        <f t="shared" si="21"/>
        <v>142981.81768031471</v>
      </c>
    </row>
    <row r="37" spans="1:35" ht="15" customHeight="1" x14ac:dyDescent="0.25">
      <c r="A37" s="1" t="s">
        <v>37</v>
      </c>
      <c r="B37" s="23">
        <v>42979</v>
      </c>
      <c r="C37" s="67">
        <f t="shared" si="0"/>
        <v>9</v>
      </c>
      <c r="D37" s="1">
        <v>29.2</v>
      </c>
      <c r="E37" s="24">
        <v>1.1000000000000001</v>
      </c>
      <c r="F37" s="5">
        <v>3225561.645</v>
      </c>
      <c r="G37" s="5">
        <v>1342769.4669999999</v>
      </c>
      <c r="H37" s="25">
        <v>3.3741687092742358</v>
      </c>
      <c r="I37" s="25">
        <v>0.5</v>
      </c>
      <c r="J37" s="7">
        <v>3225561.645</v>
      </c>
      <c r="K37" s="7">
        <v>0</v>
      </c>
      <c r="L37" s="7">
        <v>1399841.6680000001</v>
      </c>
      <c r="M37" s="5">
        <v>1404646.6010994054</v>
      </c>
      <c r="N37" s="21">
        <f t="shared" ref="N37:O37" si="90">D37-D25</f>
        <v>0.69999999999999929</v>
      </c>
      <c r="O37" s="21">
        <f t="shared" si="90"/>
        <v>-3.3333332999999854E-2</v>
      </c>
      <c r="P37" s="8">
        <f t="shared" ref="P37:Q37" si="91">H$3*H37-H$3*H25</f>
        <v>39451.387881382369</v>
      </c>
      <c r="Q37" s="28">
        <f t="shared" si="91"/>
        <v>46496.272006283281</v>
      </c>
      <c r="R37" s="20">
        <f t="shared" ref="R37:S37" si="92">P37/$G25</f>
        <v>3.4549917109986381E-2</v>
      </c>
      <c r="S37" s="20">
        <f t="shared" si="92"/>
        <v>4.0719539413176617E-2</v>
      </c>
      <c r="T37" s="1">
        <f t="shared" si="4"/>
        <v>9.9999999999997868E-2</v>
      </c>
      <c r="U37" s="6">
        <f t="shared" si="5"/>
        <v>0.60000000000000009</v>
      </c>
      <c r="V37" s="26">
        <f t="shared" si="6"/>
        <v>5577.6418337022706</v>
      </c>
      <c r="W37" s="26">
        <f t="shared" si="7"/>
        <v>-7037.2735937167199</v>
      </c>
      <c r="X37" s="20">
        <f t="shared" si="8"/>
        <v>4.2687070125748379E-3</v>
      </c>
      <c r="Y37" s="20">
        <f t="shared" si="9"/>
        <v>-5.3857992382000276E-3</v>
      </c>
      <c r="Z37" s="1">
        <f>VLOOKUP(C37,Sheet6!$C$29:$D$40,2,FALSE)</f>
        <v>0.85210636778410342</v>
      </c>
      <c r="AA37" s="5">
        <f t="shared" si="10"/>
        <v>33616.778831646523</v>
      </c>
      <c r="AB37" s="5">
        <f t="shared" si="11"/>
        <v>39619.769454775735</v>
      </c>
      <c r="AC37" s="5">
        <f t="shared" si="12"/>
        <v>73236.548286422258</v>
      </c>
      <c r="AD37" s="20">
        <f t="shared" ref="AD37:AE37" si="93">AA37/$G25</f>
        <v>2.9440204375832342E-2</v>
      </c>
      <c r="AE37" s="20">
        <f t="shared" si="93"/>
        <v>3.4697378827203564E-2</v>
      </c>
      <c r="AF37" s="20">
        <f t="shared" si="14"/>
        <v>6.4137583203035906E-2</v>
      </c>
      <c r="AG37" s="19">
        <f t="shared" si="19"/>
        <v>23709.54118287273</v>
      </c>
      <c r="AH37" s="19">
        <f t="shared" si="20"/>
        <v>-74853.788164621219</v>
      </c>
      <c r="AI37" s="19">
        <f t="shared" si="21"/>
        <v>-51144.246981748496</v>
      </c>
    </row>
    <row r="38" spans="1:35" ht="15" customHeight="1" x14ac:dyDescent="0.25">
      <c r="A38" s="1" t="s">
        <v>37</v>
      </c>
      <c r="B38" s="23">
        <v>43009</v>
      </c>
      <c r="C38" s="67">
        <f t="shared" si="0"/>
        <v>10</v>
      </c>
      <c r="D38" s="1">
        <v>29.3</v>
      </c>
      <c r="E38" s="24">
        <v>2.733333333</v>
      </c>
      <c r="F38" s="5">
        <v>3292406.6860000002</v>
      </c>
      <c r="G38" s="5">
        <v>1434072.5619999999</v>
      </c>
      <c r="H38" s="25">
        <v>3.3775875160230218</v>
      </c>
      <c r="I38" s="25">
        <v>1.1000000000000001</v>
      </c>
      <c r="J38" s="7">
        <v>3292406.6860000002</v>
      </c>
      <c r="K38" s="7">
        <v>0</v>
      </c>
      <c r="L38" s="7">
        <v>1414306.36</v>
      </c>
      <c r="M38" s="5">
        <v>1429434.9925840846</v>
      </c>
      <c r="N38" s="21">
        <f t="shared" ref="N38:O38" si="94">D38-D26</f>
        <v>-1.8999999999999986</v>
      </c>
      <c r="O38" s="21">
        <f t="shared" si="94"/>
        <v>2.3333333330000001</v>
      </c>
      <c r="P38" s="8">
        <f t="shared" ref="P38:Q38" si="95">H$3*H38-H$3*H26</f>
        <v>-102155.04427758977</v>
      </c>
      <c r="Q38" s="28">
        <f t="shared" si="95"/>
        <v>628.32799371671717</v>
      </c>
      <c r="R38" s="20">
        <f t="shared" ref="R38:S38" si="96">P38/$G26</f>
        <v>-7.7896879949583581E-2</v>
      </c>
      <c r="S38" s="20">
        <f t="shared" si="96"/>
        <v>4.7912259880691054E-4</v>
      </c>
      <c r="T38" s="1">
        <f t="shared" si="4"/>
        <v>0.10000000000000142</v>
      </c>
      <c r="U38" s="6">
        <f t="shared" si="5"/>
        <v>1.6333333329999999</v>
      </c>
      <c r="V38" s="26">
        <f t="shared" si="6"/>
        <v>5558.5729355227977</v>
      </c>
      <c r="W38" s="26">
        <f t="shared" si="7"/>
        <v>-11309.904000000002</v>
      </c>
      <c r="X38" s="20">
        <f t="shared" si="8"/>
        <v>4.1396331031727266E-3</v>
      </c>
      <c r="Y38" s="20">
        <f t="shared" si="9"/>
        <v>-8.4228188664942309E-3</v>
      </c>
      <c r="Z38" s="1">
        <f>VLOOKUP(C38,Sheet6!$C$29:$D$40,2,FALSE)</f>
        <v>0.92450997670628865</v>
      </c>
      <c r="AA38" s="5">
        <f t="shared" si="10"/>
        <v>-94443.357605504396</v>
      </c>
      <c r="AB38" s="5">
        <f t="shared" si="11"/>
        <v>580.89549883495124</v>
      </c>
      <c r="AC38" s="5">
        <f t="shared" si="12"/>
        <v>-93862.462106669438</v>
      </c>
      <c r="AD38" s="20">
        <f t="shared" ref="AD38:AE38" si="97">AA38/$G26</f>
        <v>-7.2016442667682076E-2</v>
      </c>
      <c r="AE38" s="20">
        <f t="shared" si="97"/>
        <v>4.4295362266243333E-4</v>
      </c>
      <c r="AF38" s="20">
        <f t="shared" si="14"/>
        <v>-7.1573489045019645E-2</v>
      </c>
      <c r="AG38" s="19">
        <f t="shared" si="19"/>
        <v>-128060.13643715091</v>
      </c>
      <c r="AH38" s="19">
        <f t="shared" si="20"/>
        <v>-39038.873955940784</v>
      </c>
      <c r="AI38" s="19">
        <f t="shared" si="21"/>
        <v>-167099.01039309171</v>
      </c>
    </row>
    <row r="39" spans="1:35" ht="15" customHeight="1" x14ac:dyDescent="0.25">
      <c r="A39" s="1" t="s">
        <v>37</v>
      </c>
      <c r="B39" s="23">
        <v>43040</v>
      </c>
      <c r="C39" s="67">
        <f t="shared" si="0"/>
        <v>11</v>
      </c>
      <c r="D39" s="1">
        <v>28.4</v>
      </c>
      <c r="E39" s="24">
        <v>0.63333333300000005</v>
      </c>
      <c r="F39" s="5">
        <v>3347434.5839999998</v>
      </c>
      <c r="G39" s="5">
        <v>1408475.415</v>
      </c>
      <c r="H39" s="25">
        <v>3.3463891451671604</v>
      </c>
      <c r="I39" s="25">
        <v>2.733333333</v>
      </c>
      <c r="J39" s="7">
        <v>3347434.5839999998</v>
      </c>
      <c r="K39" s="7">
        <v>0</v>
      </c>
      <c r="L39" s="7">
        <v>1383439.129</v>
      </c>
      <c r="M39" s="5">
        <v>1448185.8325809301</v>
      </c>
      <c r="N39" s="21">
        <f t="shared" ref="N39:O39" si="98">D39-D27</f>
        <v>-2.7000000000000028</v>
      </c>
      <c r="O39" s="21">
        <f t="shared" si="98"/>
        <v>0.56666666600000004</v>
      </c>
      <c r="P39" s="8">
        <f t="shared" ref="P39:Q39" si="99">H$3*H39-H$3*H27</f>
        <v>-147660.35653110594</v>
      </c>
      <c r="Q39" s="28">
        <f t="shared" si="99"/>
        <v>-43982.959993716722</v>
      </c>
      <c r="R39" s="20">
        <f t="shared" ref="R39:S39" si="100">P39/$G27</f>
        <v>-0.10758900919290776</v>
      </c>
      <c r="S39" s="20">
        <f t="shared" si="100"/>
        <v>-3.2047078838648393E-2</v>
      </c>
      <c r="T39" s="1">
        <f t="shared" si="4"/>
        <v>-0.90000000000000213</v>
      </c>
      <c r="U39" s="6">
        <f t="shared" si="5"/>
        <v>-2.1</v>
      </c>
      <c r="V39" s="26">
        <f t="shared" si="6"/>
        <v>-50724.838405498813</v>
      </c>
      <c r="W39" s="26">
        <f t="shared" si="7"/>
        <v>-30788.07199371672</v>
      </c>
      <c r="X39" s="20">
        <f t="shared" si="8"/>
        <v>-3.5371179778209028E-2</v>
      </c>
      <c r="Y39" s="20">
        <f t="shared" si="9"/>
        <v>-2.1468977797593984E-2</v>
      </c>
      <c r="Z39" s="1">
        <f>VLOOKUP(C39,Sheet6!$C$29:$D$40,2,FALSE)</f>
        <v>0.86563005272306859</v>
      </c>
      <c r="AA39" s="5">
        <f t="shared" si="10"/>
        <v>-127819.24220912834</v>
      </c>
      <c r="AB39" s="5">
        <f t="shared" si="11"/>
        <v>-38072.971978277623</v>
      </c>
      <c r="AC39" s="5">
        <f t="shared" si="12"/>
        <v>-165892.21418740595</v>
      </c>
      <c r="AD39" s="20">
        <f t="shared" ref="AD39:AE39" si="101">AA39/$G27</f>
        <v>-9.3132279700079451E-2</v>
      </c>
      <c r="AE39" s="20">
        <f t="shared" si="101"/>
        <v>-2.7740914544719546E-2</v>
      </c>
      <c r="AF39" s="20">
        <f t="shared" si="14"/>
        <v>-0.120873194244799</v>
      </c>
      <c r="AG39" s="19">
        <f t="shared" si="19"/>
        <v>-33375.884603623941</v>
      </c>
      <c r="AH39" s="19">
        <f t="shared" si="20"/>
        <v>-38653.867477112573</v>
      </c>
      <c r="AI39" s="19">
        <f t="shared" si="21"/>
        <v>-72029.752080736507</v>
      </c>
    </row>
    <row r="40" spans="1:35" ht="15" customHeight="1" x14ac:dyDescent="0.25">
      <c r="A40" s="1" t="s">
        <v>37</v>
      </c>
      <c r="B40" s="23">
        <v>43070</v>
      </c>
      <c r="C40" s="67">
        <f t="shared" si="0"/>
        <v>12</v>
      </c>
      <c r="D40" s="1">
        <v>28.1</v>
      </c>
      <c r="E40" s="24">
        <v>0.66666666699999999</v>
      </c>
      <c r="F40" s="5">
        <v>3553826.267</v>
      </c>
      <c r="G40" s="5">
        <v>1564877.943</v>
      </c>
      <c r="H40" s="25">
        <v>3.3357695763396999</v>
      </c>
      <c r="I40" s="25">
        <v>0.63333333300000005</v>
      </c>
      <c r="J40" s="7">
        <v>3553826.267</v>
      </c>
      <c r="K40" s="7">
        <v>0</v>
      </c>
      <c r="L40" s="7">
        <v>1489346.673</v>
      </c>
      <c r="M40" s="5">
        <v>1546615.8243089309</v>
      </c>
      <c r="N40" s="21">
        <f t="shared" ref="N40:O40" si="102">D40-D28</f>
        <v>-0.89999999999999858</v>
      </c>
      <c r="O40" s="21">
        <f t="shared" si="102"/>
        <v>-1.8000000000000003</v>
      </c>
      <c r="P40" s="8">
        <f t="shared" ref="P40:Q40" si="103">H$3*H40-H$3*H28</f>
        <v>-51257.936805470847</v>
      </c>
      <c r="Q40" s="28">
        <f t="shared" si="103"/>
        <v>-10681.575987433442</v>
      </c>
      <c r="R40" s="20">
        <f t="shared" ref="R40:S40" si="104">P40/$G28</f>
        <v>-3.7878484888436641E-2</v>
      </c>
      <c r="S40" s="20">
        <f t="shared" si="104"/>
        <v>-7.8934490898490764E-3</v>
      </c>
      <c r="T40" s="1">
        <f t="shared" si="4"/>
        <v>-0.29999999999999716</v>
      </c>
      <c r="U40" s="6">
        <f t="shared" si="5"/>
        <v>3.3333333999999937E-2</v>
      </c>
      <c r="V40" s="26">
        <f t="shared" si="6"/>
        <v>-17266.155184760144</v>
      </c>
      <c r="W40" s="26">
        <f t="shared" si="7"/>
        <v>39584.664000000004</v>
      </c>
      <c r="X40" s="20">
        <f t="shared" si="8"/>
        <v>-1.2258755105611939E-2</v>
      </c>
      <c r="Y40" s="20">
        <f t="shared" si="9"/>
        <v>2.8104618354307592E-2</v>
      </c>
      <c r="Z40" s="1">
        <f>VLOOKUP(C40,Sheet6!$C$29:$D$40,2,FALSE)</f>
        <v>0.89916490485991463</v>
      </c>
      <c r="AA40" s="5">
        <f t="shared" si="10"/>
        <v>-46089.337871006712</v>
      </c>
      <c r="AB40" s="5">
        <f t="shared" si="11"/>
        <v>-9604.4982564945385</v>
      </c>
      <c r="AC40" s="5">
        <f t="shared" si="12"/>
        <v>-55693.83612750125</v>
      </c>
      <c r="AD40" s="20">
        <f t="shared" ref="AD40:AE40" si="105">AA40/$G28</f>
        <v>-3.405900426094885E-2</v>
      </c>
      <c r="AE40" s="20">
        <f t="shared" si="105"/>
        <v>-7.0975123998907232E-3</v>
      </c>
      <c r="AF40" s="20">
        <f t="shared" si="14"/>
        <v>-4.1156516660839575E-2</v>
      </c>
      <c r="AG40" s="19">
        <f t="shared" si="19"/>
        <v>81729.904338121618</v>
      </c>
      <c r="AH40" s="19">
        <f t="shared" si="20"/>
        <v>28468.473721783084</v>
      </c>
      <c r="AI40" s="19">
        <f t="shared" si="21"/>
        <v>110198.3780599047</v>
      </c>
    </row>
    <row r="41" spans="1:35" ht="15" customHeight="1" x14ac:dyDescent="0.25">
      <c r="A41" s="1" t="s">
        <v>37</v>
      </c>
      <c r="B41" s="23">
        <v>43101</v>
      </c>
      <c r="C41" s="67">
        <f t="shared" si="0"/>
        <v>1</v>
      </c>
      <c r="D41" s="1">
        <v>29.1</v>
      </c>
      <c r="E41" s="24">
        <v>0</v>
      </c>
      <c r="F41" s="5">
        <v>3807293.1120000002</v>
      </c>
      <c r="G41" s="5">
        <v>1704650.7509999999</v>
      </c>
      <c r="H41" s="25">
        <v>3.3707381741774469</v>
      </c>
      <c r="I41" s="25">
        <v>0.66666666699999999</v>
      </c>
      <c r="J41" s="7">
        <v>0</v>
      </c>
      <c r="K41" s="7">
        <v>3807293.1120000002</v>
      </c>
      <c r="L41" s="7">
        <v>1772330.959</v>
      </c>
      <c r="M41" s="5">
        <v>1730490.9976217542</v>
      </c>
      <c r="N41" s="21">
        <f t="shared" ref="N41:O41" si="106">D41-D29</f>
        <v>0</v>
      </c>
      <c r="O41" s="21">
        <f t="shared" si="106"/>
        <v>0</v>
      </c>
      <c r="P41" s="8">
        <f t="shared" ref="P41:Q41" si="107">H$3*H41-H$3*H29</f>
        <v>0</v>
      </c>
      <c r="Q41" s="28">
        <f t="shared" si="107"/>
        <v>33929.712</v>
      </c>
      <c r="R41" s="20">
        <f t="shared" ref="R41:S41" si="108">P41/$G29</f>
        <v>0</v>
      </c>
      <c r="S41" s="20">
        <f t="shared" si="108"/>
        <v>2.4614104923295643E-2</v>
      </c>
      <c r="T41" s="1">
        <f t="shared" si="4"/>
        <v>1</v>
      </c>
      <c r="U41" s="6">
        <f t="shared" si="5"/>
        <v>-0.66666666699999999</v>
      </c>
      <c r="V41" s="26">
        <f t="shared" si="6"/>
        <v>56854.778821033884</v>
      </c>
      <c r="W41" s="26">
        <f t="shared" si="7"/>
        <v>-628.32801256655887</v>
      </c>
      <c r="X41" s="20">
        <f t="shared" si="8"/>
        <v>3.633176572994478E-2</v>
      </c>
      <c r="Y41" s="20">
        <f t="shared" si="9"/>
        <v>-4.0151886310187379E-4</v>
      </c>
      <c r="Z41" s="1">
        <f>VLOOKUP(C41,Sheet6!$C$29:$D$40,2,FALSE)</f>
        <v>0.91580622642287679</v>
      </c>
      <c r="AA41" s="5">
        <f t="shared" si="10"/>
        <v>0</v>
      </c>
      <c r="AB41" s="5">
        <f t="shared" si="11"/>
        <v>31073.041510334999</v>
      </c>
      <c r="AC41" s="5">
        <f t="shared" si="12"/>
        <v>31073.041510334999</v>
      </c>
      <c r="AD41" s="20">
        <f t="shared" ref="AD41:AE41" si="109">AA41/$G29</f>
        <v>0</v>
      </c>
      <c r="AE41" s="20">
        <f t="shared" si="109"/>
        <v>2.2541750546580135E-2</v>
      </c>
      <c r="AF41" s="20">
        <f t="shared" si="14"/>
        <v>2.2541750546580135E-2</v>
      </c>
      <c r="AG41" s="19">
        <f t="shared" si="19"/>
        <v>46089.337871006712</v>
      </c>
      <c r="AH41" s="19">
        <f t="shared" si="20"/>
        <v>40677.539766829534</v>
      </c>
      <c r="AI41" s="19">
        <f t="shared" si="21"/>
        <v>86766.877637836253</v>
      </c>
    </row>
    <row r="42" spans="1:35" ht="15" customHeight="1" x14ac:dyDescent="0.25">
      <c r="A42" s="1" t="s">
        <v>37</v>
      </c>
      <c r="B42" s="23">
        <v>43132</v>
      </c>
      <c r="C42" s="67">
        <f t="shared" si="0"/>
        <v>2</v>
      </c>
      <c r="D42" s="1">
        <v>31.4</v>
      </c>
      <c r="E42" s="24">
        <v>0</v>
      </c>
      <c r="F42" s="5">
        <v>3531334.1749999998</v>
      </c>
      <c r="G42" s="5">
        <v>1576345.419</v>
      </c>
      <c r="H42" s="25">
        <v>3.4468078929142076</v>
      </c>
      <c r="I42" s="25">
        <v>0</v>
      </c>
      <c r="J42" s="7">
        <v>0</v>
      </c>
      <c r="K42" s="7">
        <v>3531334.1749999998</v>
      </c>
      <c r="L42" s="7">
        <v>1722485.9539999999</v>
      </c>
      <c r="M42" s="5">
        <v>1641750.4005703316</v>
      </c>
      <c r="N42" s="21">
        <f t="shared" ref="N42:O42" si="110">D42-D30</f>
        <v>-0.80000000000000426</v>
      </c>
      <c r="O42" s="21">
        <f t="shared" si="110"/>
        <v>0</v>
      </c>
      <c r="P42" s="8">
        <f t="shared" ref="P42:Q42" si="111">H$3*H42-H$3*H30</f>
        <v>-40904.824099791236</v>
      </c>
      <c r="Q42" s="28">
        <f t="shared" si="111"/>
        <v>0</v>
      </c>
      <c r="R42" s="20">
        <f t="shared" ref="R42:S42" si="112">P42/$G30</f>
        <v>-3.0501048542116525E-2</v>
      </c>
      <c r="S42" s="20">
        <f t="shared" si="112"/>
        <v>0</v>
      </c>
      <c r="T42" s="1">
        <f t="shared" si="4"/>
        <v>2.2999999999999972</v>
      </c>
      <c r="U42" s="6">
        <f t="shared" si="5"/>
        <v>0</v>
      </c>
      <c r="V42" s="26">
        <f t="shared" si="6"/>
        <v>123680.31036944325</v>
      </c>
      <c r="W42" s="26">
        <f t="shared" si="7"/>
        <v>12566.56000628328</v>
      </c>
      <c r="X42" s="20">
        <f t="shared" si="8"/>
        <v>7.2554633432618754E-2</v>
      </c>
      <c r="Y42" s="20">
        <f t="shared" si="9"/>
        <v>7.3719264775563877E-3</v>
      </c>
      <c r="Z42" s="1">
        <f>VLOOKUP(C42,Sheet6!$C$29:$D$40,2,FALSE)</f>
        <v>0.85741957228942645</v>
      </c>
      <c r="AA42" s="5">
        <f t="shared" si="10"/>
        <v>-35072.596784217225</v>
      </c>
      <c r="AB42" s="5">
        <f t="shared" si="11"/>
        <v>0</v>
      </c>
      <c r="AC42" s="5">
        <f t="shared" si="12"/>
        <v>-35072.596784217225</v>
      </c>
      <c r="AD42" s="20">
        <f t="shared" ref="AD42:AE42" si="113">AA42/$G30</f>
        <v>-2.6152195995360585E-2</v>
      </c>
      <c r="AE42" s="20">
        <f t="shared" si="113"/>
        <v>0</v>
      </c>
      <c r="AF42" s="20">
        <f t="shared" si="14"/>
        <v>-2.6152195995360585E-2</v>
      </c>
      <c r="AG42" s="19">
        <f t="shared" si="19"/>
        <v>-35072.596784217225</v>
      </c>
      <c r="AH42" s="19">
        <f t="shared" si="20"/>
        <v>-31073.041510334999</v>
      </c>
      <c r="AI42" s="19">
        <f t="shared" si="21"/>
        <v>-66145.63829455222</v>
      </c>
    </row>
    <row r="43" spans="1:35" ht="15" customHeight="1" x14ac:dyDescent="0.25">
      <c r="A43" s="1" t="s">
        <v>37</v>
      </c>
      <c r="B43" s="23">
        <v>43160</v>
      </c>
      <c r="C43" s="67">
        <f t="shared" si="0"/>
        <v>3</v>
      </c>
      <c r="D43" s="1">
        <v>33.700000000000003</v>
      </c>
      <c r="E43" s="24">
        <v>0.66666666699999999</v>
      </c>
      <c r="F43" s="5">
        <v>4468692.9280000003</v>
      </c>
      <c r="G43" s="5">
        <v>2070255.443</v>
      </c>
      <c r="H43" s="25">
        <v>3.5174978373583161</v>
      </c>
      <c r="I43" s="25">
        <v>0</v>
      </c>
      <c r="J43" s="7">
        <v>0</v>
      </c>
      <c r="K43" s="7">
        <v>4468692.9280000003</v>
      </c>
      <c r="L43" s="7">
        <v>2140534.8820000002</v>
      </c>
      <c r="M43" s="5">
        <v>2066817.9927337803</v>
      </c>
      <c r="N43" s="21">
        <f t="shared" ref="N43:O43" si="114">D43-D31</f>
        <v>-0.79999999999999716</v>
      </c>
      <c r="O43" s="21">
        <f t="shared" si="114"/>
        <v>-0.9333333330000001</v>
      </c>
      <c r="P43" s="8">
        <f t="shared" ref="P43:Q43" si="115">H$3*H43-H$3*H31</f>
        <v>-38145.58542313613</v>
      </c>
      <c r="Q43" s="28">
        <f t="shared" si="115"/>
        <v>0</v>
      </c>
      <c r="R43" s="20">
        <f t="shared" ref="R43:S43" si="116">P43/$G31</f>
        <v>-2.0770016771350715E-2</v>
      </c>
      <c r="S43" s="20">
        <f t="shared" si="116"/>
        <v>0</v>
      </c>
      <c r="T43" s="1">
        <f t="shared" si="4"/>
        <v>2.3000000000000043</v>
      </c>
      <c r="U43" s="6">
        <f t="shared" si="5"/>
        <v>0.66666666699999999</v>
      </c>
      <c r="V43" s="26">
        <f t="shared" si="6"/>
        <v>114933.43756273153</v>
      </c>
      <c r="W43" s="26">
        <f t="shared" si="7"/>
        <v>0</v>
      </c>
      <c r="X43" s="20">
        <f t="shared" si="8"/>
        <v>7.291132779492128E-2</v>
      </c>
      <c r="Y43" s="20">
        <f t="shared" si="9"/>
        <v>0</v>
      </c>
      <c r="Z43" s="1">
        <f>VLOOKUP(C43,Sheet6!$C$29:$D$40,2,FALSE)</f>
        <v>1.1235571937149844</v>
      </c>
      <c r="AA43" s="5">
        <f t="shared" si="10"/>
        <v>-42858.746910634043</v>
      </c>
      <c r="AB43" s="5">
        <f t="shared" si="11"/>
        <v>0</v>
      </c>
      <c r="AC43" s="5">
        <f t="shared" si="12"/>
        <v>-42858.746910634043</v>
      </c>
      <c r="AD43" s="20">
        <f t="shared" ref="AD43:AE43" si="117">AA43/$G31</f>
        <v>-2.3336301757031969E-2</v>
      </c>
      <c r="AE43" s="20">
        <f t="shared" si="117"/>
        <v>0</v>
      </c>
      <c r="AF43" s="20">
        <f t="shared" si="14"/>
        <v>-2.3336301757031969E-2</v>
      </c>
      <c r="AG43" s="19">
        <f t="shared" si="19"/>
        <v>-7786.1501264168182</v>
      </c>
      <c r="AH43" s="19">
        <f t="shared" si="20"/>
        <v>0</v>
      </c>
      <c r="AI43" s="19">
        <f t="shared" si="21"/>
        <v>-7786.1501264168182</v>
      </c>
    </row>
    <row r="44" spans="1:35" ht="15" customHeight="1" x14ac:dyDescent="0.25">
      <c r="A44" s="1" t="s">
        <v>37</v>
      </c>
      <c r="B44" s="23">
        <v>43191</v>
      </c>
      <c r="C44" s="67">
        <f t="shared" si="0"/>
        <v>4</v>
      </c>
      <c r="D44" s="1">
        <v>34</v>
      </c>
      <c r="E44" s="24">
        <v>2.2999999999999998</v>
      </c>
      <c r="F44" s="5">
        <v>4717520.8260000004</v>
      </c>
      <c r="G44" s="5">
        <v>2189522.7009999999</v>
      </c>
      <c r="H44" s="25">
        <v>3.5263605246161616</v>
      </c>
      <c r="I44" s="25">
        <v>0.66666666699999999</v>
      </c>
      <c r="J44" s="7">
        <v>0</v>
      </c>
      <c r="K44" s="7">
        <v>4717520.8260000004</v>
      </c>
      <c r="L44" s="7">
        <v>2232741.6660000002</v>
      </c>
      <c r="M44" s="5">
        <v>2170643.3785551721</v>
      </c>
      <c r="N44" s="21">
        <f t="shared" ref="N44:O44" si="118">D44-D32</f>
        <v>-2.1000000000000014</v>
      </c>
      <c r="O44" s="21">
        <f t="shared" si="118"/>
        <v>1.2333333329999998</v>
      </c>
      <c r="P44" s="8">
        <f t="shared" ref="P44:Q44" si="119">H$3*H44-H$3*H32</f>
        <v>-97442.854066521861</v>
      </c>
      <c r="Q44" s="28">
        <f t="shared" si="119"/>
        <v>17593.183993716724</v>
      </c>
      <c r="R44" s="20">
        <f t="shared" ref="R44:S44" si="120">P44/$G32</f>
        <v>-4.8029215143584117E-2</v>
      </c>
      <c r="S44" s="20">
        <f t="shared" si="120"/>
        <v>8.6716140161291772E-3</v>
      </c>
      <c r="T44" s="1">
        <f t="shared" si="4"/>
        <v>0.29999999999999716</v>
      </c>
      <c r="U44" s="6">
        <f t="shared" si="5"/>
        <v>1.6333333329999999</v>
      </c>
      <c r="V44" s="26">
        <f t="shared" si="6"/>
        <v>14409.674821473014</v>
      </c>
      <c r="W44" s="26">
        <f t="shared" si="7"/>
        <v>-12566.56000628328</v>
      </c>
      <c r="X44" s="20">
        <f t="shared" si="8"/>
        <v>6.9603366435747683E-3</v>
      </c>
      <c r="Y44" s="20">
        <f t="shared" si="9"/>
        <v>-6.0700528762156619E-3</v>
      </c>
      <c r="Z44" s="1">
        <f>VLOOKUP(C44,Sheet6!$C$29:$D$40,2,FALSE)</f>
        <v>1.2083345204317792</v>
      </c>
      <c r="AA44" s="5">
        <f t="shared" si="10"/>
        <v>-117743.56433797455</v>
      </c>
      <c r="AB44" s="5">
        <f t="shared" si="11"/>
        <v>21258.451543915751</v>
      </c>
      <c r="AC44" s="5">
        <f t="shared" si="12"/>
        <v>-96485.11279405879</v>
      </c>
      <c r="AD44" s="20">
        <f t="shared" ref="AD44:AE44" si="121">AA44/$G32</f>
        <v>-5.8035358647237467E-2</v>
      </c>
      <c r="AE44" s="20">
        <f t="shared" si="121"/>
        <v>1.0478210563548944E-2</v>
      </c>
      <c r="AF44" s="20">
        <f t="shared" si="14"/>
        <v>-4.7557148083688522E-2</v>
      </c>
      <c r="AG44" s="19">
        <f t="shared" si="19"/>
        <v>-74884.817427340502</v>
      </c>
      <c r="AH44" s="19">
        <f t="shared" si="20"/>
        <v>21258.451543915751</v>
      </c>
      <c r="AI44" s="19">
        <f t="shared" si="21"/>
        <v>-53626.365883424747</v>
      </c>
    </row>
    <row r="45" spans="1:35" ht="15" customHeight="1" x14ac:dyDescent="0.25">
      <c r="A45" s="1" t="s">
        <v>37</v>
      </c>
      <c r="B45" s="23">
        <v>43221</v>
      </c>
      <c r="C45" s="67">
        <f t="shared" si="0"/>
        <v>5</v>
      </c>
      <c r="D45" s="1">
        <v>32.6</v>
      </c>
      <c r="E45" s="24">
        <v>0.93333333299999999</v>
      </c>
      <c r="F45" s="5">
        <v>4870227.1090000002</v>
      </c>
      <c r="G45" s="5">
        <v>2225955.7999999998</v>
      </c>
      <c r="H45" s="25">
        <v>3.4843122883726618</v>
      </c>
      <c r="I45" s="25">
        <v>2.2999999999999998</v>
      </c>
      <c r="J45" s="7">
        <v>0</v>
      </c>
      <c r="K45" s="7">
        <v>4870227.1090000002</v>
      </c>
      <c r="L45" s="7">
        <v>2236518.9309999999</v>
      </c>
      <c r="M45" s="5">
        <v>2210300.8833747185</v>
      </c>
      <c r="N45" s="21">
        <f t="shared" ref="N45:O45" si="122">D45-D33</f>
        <v>-1.7999999999999972</v>
      </c>
      <c r="O45" s="21">
        <f t="shared" si="122"/>
        <v>-3</v>
      </c>
      <c r="P45" s="8">
        <f t="shared" ref="P45:Q45" si="123">H$3*H45-H$3*H33</f>
        <v>-87381.797218034044</v>
      </c>
      <c r="Q45" s="28">
        <f t="shared" si="123"/>
        <v>-23248.135993716718</v>
      </c>
      <c r="R45" s="20">
        <f t="shared" ref="R45:S45" si="124">P45/$G33</f>
        <v>-4.0366110662784636E-2</v>
      </c>
      <c r="S45" s="20">
        <f t="shared" si="124"/>
        <v>-1.0739500217468166E-2</v>
      </c>
      <c r="T45" s="1">
        <f t="shared" si="4"/>
        <v>-1.3999999999999986</v>
      </c>
      <c r="U45" s="6">
        <f t="shared" si="5"/>
        <v>-1.3666666669999998</v>
      </c>
      <c r="V45" s="26">
        <f t="shared" si="6"/>
        <v>-68365.428391817593</v>
      </c>
      <c r="W45" s="26">
        <f t="shared" si="7"/>
        <v>-30788.07199371672</v>
      </c>
      <c r="X45" s="20">
        <f t="shared" si="8"/>
        <v>-3.1223895673972095E-2</v>
      </c>
      <c r="Y45" s="20">
        <f t="shared" si="9"/>
        <v>-1.406154500232182E-2</v>
      </c>
      <c r="Z45" s="1">
        <f>VLOOKUP(C45,Sheet6!$C$29:$D$40,2,FALSE)</f>
        <v>1.2777234086262972</v>
      </c>
      <c r="AA45" s="5">
        <f t="shared" si="10"/>
        <v>-111649.76779331834</v>
      </c>
      <c r="AB45" s="5">
        <f t="shared" si="11"/>
        <v>-29704.687566099434</v>
      </c>
      <c r="AC45" s="5">
        <f t="shared" si="12"/>
        <v>-141354.45535941777</v>
      </c>
      <c r="AD45" s="20">
        <f t="shared" ref="AD45:AE45" si="125">AA45/$G33</f>
        <v>-5.1576724509039502E-2</v>
      </c>
      <c r="AE45" s="20">
        <f t="shared" si="125"/>
        <v>-1.3722110824806283E-2</v>
      </c>
      <c r="AF45" s="20">
        <f t="shared" si="14"/>
        <v>-6.5298835333845784E-2</v>
      </c>
      <c r="AG45" s="19">
        <f t="shared" si="19"/>
        <v>6093.7965446562011</v>
      </c>
      <c r="AH45" s="19">
        <f t="shared" si="20"/>
        <v>-50963.139110015181</v>
      </c>
      <c r="AI45" s="19">
        <f t="shared" si="21"/>
        <v>-44869.34256535898</v>
      </c>
    </row>
    <row r="46" spans="1:35" ht="15" customHeight="1" x14ac:dyDescent="0.25">
      <c r="A46" s="1" t="s">
        <v>37</v>
      </c>
      <c r="B46" s="23">
        <v>43252</v>
      </c>
      <c r="C46" s="67">
        <f t="shared" si="0"/>
        <v>6</v>
      </c>
      <c r="D46" s="1">
        <v>28.9</v>
      </c>
      <c r="E46" s="24">
        <v>0.236666667</v>
      </c>
      <c r="F46" s="5">
        <v>4299845.0539999995</v>
      </c>
      <c r="G46" s="5">
        <v>1954475.2439999999</v>
      </c>
      <c r="H46" s="25">
        <v>3.3638415951183864</v>
      </c>
      <c r="I46" s="25">
        <v>0.93333333299999999</v>
      </c>
      <c r="J46" s="7">
        <v>0</v>
      </c>
      <c r="K46" s="7">
        <v>4299845.0539999995</v>
      </c>
      <c r="L46" s="7">
        <v>1959398.6680000001</v>
      </c>
      <c r="M46" s="5">
        <v>1947624.5332965187</v>
      </c>
      <c r="N46" s="21">
        <f t="shared" ref="N46:O46" si="126">D46-D34</f>
        <v>-1.1000000000000014</v>
      </c>
      <c r="O46" s="21">
        <f t="shared" si="126"/>
        <v>-10.463333333</v>
      </c>
      <c r="P46" s="8">
        <f t="shared" ref="P46:Q46" si="127">H$3*H46-H$3*H34</f>
        <v>-60736.063581570052</v>
      </c>
      <c r="Q46" s="28">
        <f t="shared" si="127"/>
        <v>56549.520000000004</v>
      </c>
      <c r="R46" s="20">
        <f t="shared" ref="R46:S46" si="128">P46/$G34</f>
        <v>-3.3811758177780427E-2</v>
      </c>
      <c r="S46" s="20">
        <f t="shared" si="128"/>
        <v>3.1481109946179538E-2</v>
      </c>
      <c r="T46" s="1">
        <f t="shared" si="4"/>
        <v>-3.7000000000000028</v>
      </c>
      <c r="U46" s="6">
        <f t="shared" si="5"/>
        <v>-0.69666666600000005</v>
      </c>
      <c r="V46" s="26">
        <f t="shared" si="6"/>
        <v>-195871.01121895455</v>
      </c>
      <c r="W46" s="26">
        <f t="shared" si="7"/>
        <v>25761.448006283277</v>
      </c>
      <c r="X46" s="20">
        <f t="shared" si="8"/>
        <v>-8.7994115255547553E-2</v>
      </c>
      <c r="Y46" s="20">
        <f t="shared" si="9"/>
        <v>1.1573207341441048E-2</v>
      </c>
      <c r="Z46" s="1">
        <f>VLOOKUP(C46,Sheet6!$C$29:$D$40,2,FALSE)</f>
        <v>1.147286757021476</v>
      </c>
      <c r="AA46" s="5">
        <f t="shared" si="10"/>
        <v>-69681.681420749679</v>
      </c>
      <c r="AB46" s="5">
        <f t="shared" si="11"/>
        <v>64878.5154119211</v>
      </c>
      <c r="AC46" s="5">
        <f t="shared" si="12"/>
        <v>-4803.1660088285789</v>
      </c>
      <c r="AD46" s="20">
        <f t="shared" ref="AD46:AE46" si="129">AA46/$G34</f>
        <v>-3.8791782388980074E-2</v>
      </c>
      <c r="AE46" s="20">
        <f t="shared" si="129"/>
        <v>3.6117860537588857E-2</v>
      </c>
      <c r="AF46" s="20">
        <f t="shared" si="14"/>
        <v>-2.6739218513912172E-3</v>
      </c>
      <c r="AG46" s="19">
        <f t="shared" si="19"/>
        <v>41968.086372568665</v>
      </c>
      <c r="AH46" s="19">
        <f t="shared" si="20"/>
        <v>94583.202978020534</v>
      </c>
      <c r="AI46" s="19">
        <f t="shared" si="21"/>
        <v>136551.28935058918</v>
      </c>
    </row>
    <row r="47" spans="1:35" ht="15" customHeight="1" x14ac:dyDescent="0.25">
      <c r="A47" s="1" t="s">
        <v>37</v>
      </c>
      <c r="B47" s="23">
        <v>43282</v>
      </c>
      <c r="C47" s="67">
        <f t="shared" si="0"/>
        <v>7</v>
      </c>
      <c r="D47" s="1">
        <v>28.2</v>
      </c>
      <c r="E47" s="24">
        <v>0.93333333299999999</v>
      </c>
      <c r="F47" s="5">
        <v>3742361.5529999998</v>
      </c>
      <c r="G47" s="5">
        <v>1740882.088</v>
      </c>
      <c r="H47" s="25">
        <v>3.3393219779440679</v>
      </c>
      <c r="I47" s="25">
        <v>0.236666667</v>
      </c>
      <c r="J47" s="7">
        <v>0</v>
      </c>
      <c r="K47" s="7">
        <v>3742361.5529999998</v>
      </c>
      <c r="L47" s="7">
        <v>1734872.5830000001</v>
      </c>
      <c r="M47" s="5">
        <v>1715166.9912980674</v>
      </c>
      <c r="N47" s="21">
        <f t="shared" ref="N47:O47" si="130">D47-D35</f>
        <v>-1.3000000000000007</v>
      </c>
      <c r="O47" s="21">
        <f t="shared" si="130"/>
        <v>0.80666666599999992</v>
      </c>
      <c r="P47" s="8">
        <f t="shared" ref="P47:Q47" si="131">H$3*H47-H$3*H35</f>
        <v>-73275.668937211856</v>
      </c>
      <c r="Q47" s="28">
        <f t="shared" si="131"/>
        <v>197232.15919371671</v>
      </c>
      <c r="R47" s="20">
        <f t="shared" ref="R47:S47" si="132">P47/$G35</f>
        <v>-4.7563970161243634E-2</v>
      </c>
      <c r="S47" s="20">
        <f t="shared" si="132"/>
        <v>0.1280253687314144</v>
      </c>
      <c r="T47" s="1">
        <f t="shared" si="4"/>
        <v>-0.69999999999999929</v>
      </c>
      <c r="U47" s="6">
        <f t="shared" si="5"/>
        <v>0.69666666600000005</v>
      </c>
      <c r="V47" s="26">
        <f t="shared" si="6"/>
        <v>-39865.979690998131</v>
      </c>
      <c r="W47" s="26">
        <f t="shared" si="7"/>
        <v>13132.055187433441</v>
      </c>
      <c r="X47" s="20">
        <f t="shared" si="8"/>
        <v>-2.0397280453350236E-2</v>
      </c>
      <c r="Y47" s="20">
        <f t="shared" si="9"/>
        <v>6.7189672664042408E-3</v>
      </c>
      <c r="Z47" s="1">
        <f>VLOOKUP(C47,Sheet6!$C$29:$D$40,2,FALSE)</f>
        <v>0.99787209738094462</v>
      </c>
      <c r="AA47" s="5">
        <f t="shared" si="10"/>
        <v>-73119.745449367329</v>
      </c>
      <c r="AB47" s="5">
        <f t="shared" si="11"/>
        <v>196812.46836560644</v>
      </c>
      <c r="AC47" s="5">
        <f t="shared" si="12"/>
        <v>123692.72291623912</v>
      </c>
      <c r="AD47" s="20">
        <f t="shared" ref="AD47:AE47" si="133">AA47/$G35</f>
        <v>-4.7462758664564848E-2</v>
      </c>
      <c r="AE47" s="20">
        <f t="shared" si="133"/>
        <v>0.12775294321398528</v>
      </c>
      <c r="AF47" s="20">
        <f t="shared" si="14"/>
        <v>8.029018454942044E-2</v>
      </c>
      <c r="AG47" s="19">
        <f t="shared" si="19"/>
        <v>-3438.0640286176495</v>
      </c>
      <c r="AH47" s="19">
        <f t="shared" si="20"/>
        <v>131933.95295368534</v>
      </c>
      <c r="AI47" s="19">
        <f t="shared" si="21"/>
        <v>128495.8889250677</v>
      </c>
    </row>
    <row r="48" spans="1:35" ht="15" customHeight="1" x14ac:dyDescent="0.25">
      <c r="A48" s="1" t="s">
        <v>37</v>
      </c>
      <c r="B48" s="23">
        <v>43313</v>
      </c>
      <c r="C48" s="67">
        <f t="shared" si="0"/>
        <v>8</v>
      </c>
      <c r="D48" s="1">
        <v>27.8</v>
      </c>
      <c r="E48" s="24">
        <v>5.3333333329999997</v>
      </c>
      <c r="F48" s="5">
        <v>3340904.003</v>
      </c>
      <c r="G48" s="5">
        <v>1578532.3459999999</v>
      </c>
      <c r="H48" s="25">
        <v>3.3250360206965914</v>
      </c>
      <c r="I48" s="25">
        <v>0.93333333299999999</v>
      </c>
      <c r="J48" s="7">
        <v>0</v>
      </c>
      <c r="K48" s="7">
        <v>3340904.003</v>
      </c>
      <c r="L48" s="7">
        <v>1552707.969</v>
      </c>
      <c r="M48" s="5">
        <v>1535585.8526496445</v>
      </c>
      <c r="N48" s="21">
        <f t="shared" ref="N48:O48" si="134">D48-D36</f>
        <v>-1.3000000000000007</v>
      </c>
      <c r="O48" s="21">
        <f t="shared" si="134"/>
        <v>4.8333333329999997</v>
      </c>
      <c r="P48" s="8">
        <f t="shared" ref="P48:Q48" si="135">H$3*H48-H$3*H36</f>
        <v>-74306.263003606349</v>
      </c>
      <c r="Q48" s="28">
        <f t="shared" si="135"/>
        <v>-15205.53758743344</v>
      </c>
      <c r="R48" s="20">
        <f t="shared" ref="R48:S48" si="136">P48/$G36</f>
        <v>-5.6868417768442904E-2</v>
      </c>
      <c r="S48" s="20">
        <f t="shared" si="136"/>
        <v>-1.1637173354740751E-2</v>
      </c>
      <c r="T48" s="1">
        <f t="shared" si="4"/>
        <v>-0.39999999999999858</v>
      </c>
      <c r="U48" s="6">
        <f t="shared" si="5"/>
        <v>4.3999999999999995</v>
      </c>
      <c r="V48" s="26">
        <f t="shared" si="6"/>
        <v>-23227.26645548434</v>
      </c>
      <c r="W48" s="26">
        <f t="shared" si="7"/>
        <v>-13132.055187433441</v>
      </c>
      <c r="X48" s="20">
        <f t="shared" si="8"/>
        <v>-1.3342239899871001E-2</v>
      </c>
      <c r="Y48" s="20">
        <f t="shared" si="9"/>
        <v>-7.5433340821606763E-3</v>
      </c>
      <c r="Z48" s="1">
        <f>VLOOKUP(C48,Sheet6!$C$29:$D$40,2,FALSE)</f>
        <v>0.88354791355543671</v>
      </c>
      <c r="AA48" s="5">
        <f t="shared" si="10"/>
        <v>-65653.143640937924</v>
      </c>
      <c r="AB48" s="5">
        <f t="shared" si="11"/>
        <v>-13434.821009865585</v>
      </c>
      <c r="AC48" s="5">
        <f t="shared" si="12"/>
        <v>-79087.964650803508</v>
      </c>
      <c r="AD48" s="20">
        <f t="shared" ref="AD48:AE48" si="137">AA48/$G36</f>
        <v>-5.0245971866506652E-2</v>
      </c>
      <c r="AE48" s="20">
        <f t="shared" si="137"/>
        <v>-1.0282000237264114E-2</v>
      </c>
      <c r="AF48" s="20">
        <f t="shared" si="14"/>
        <v>-6.0527972103770769E-2</v>
      </c>
      <c r="AG48" s="19">
        <f t="shared" si="19"/>
        <v>7466.6018084294046</v>
      </c>
      <c r="AH48" s="19">
        <f t="shared" si="20"/>
        <v>-210247.28937547203</v>
      </c>
      <c r="AI48" s="19">
        <f t="shared" si="21"/>
        <v>-202780.68756704262</v>
      </c>
    </row>
    <row r="49" spans="1:35" ht="15" customHeight="1" x14ac:dyDescent="0.25">
      <c r="A49" s="1" t="s">
        <v>37</v>
      </c>
      <c r="B49" s="23">
        <v>43344</v>
      </c>
      <c r="C49" s="67">
        <f t="shared" si="0"/>
        <v>9</v>
      </c>
      <c r="D49" s="1">
        <v>30</v>
      </c>
      <c r="E49" s="24">
        <v>5.2</v>
      </c>
      <c r="F49" s="5">
        <v>3238831.139</v>
      </c>
      <c r="G49" s="5">
        <v>1479142.094</v>
      </c>
      <c r="H49" s="25">
        <v>3.4011973816621555</v>
      </c>
      <c r="I49" s="25">
        <v>5.3333333329999997</v>
      </c>
      <c r="J49" s="7">
        <v>0</v>
      </c>
      <c r="K49" s="7">
        <v>3238831.139</v>
      </c>
      <c r="L49" s="7">
        <v>1476754.2309999999</v>
      </c>
      <c r="M49" s="5">
        <v>1481128.9738570377</v>
      </c>
      <c r="N49" s="21">
        <f t="shared" ref="N49:O49" si="138">D49-D37</f>
        <v>0.80000000000000071</v>
      </c>
      <c r="O49" s="21">
        <f t="shared" si="138"/>
        <v>4.0999999999999996</v>
      </c>
      <c r="P49" s="8">
        <f t="shared" ref="P49:Q49" si="139">H$3*H49-H$3*H37</f>
        <v>43945.404890743084</v>
      </c>
      <c r="Q49" s="28">
        <f t="shared" si="139"/>
        <v>-91107.559993716714</v>
      </c>
      <c r="R49" s="20">
        <f t="shared" ref="R49:S49" si="140">P49/$G37</f>
        <v>3.2727438306238373E-2</v>
      </c>
      <c r="S49" s="20">
        <f t="shared" si="140"/>
        <v>-6.7850485308746392E-2</v>
      </c>
      <c r="T49" s="1">
        <f t="shared" si="4"/>
        <v>2.1999999999999993</v>
      </c>
      <c r="U49" s="6">
        <f t="shared" si="5"/>
        <v>-0.1333333329999995</v>
      </c>
      <c r="V49" s="26">
        <f t="shared" si="6"/>
        <v>123829.30972805221</v>
      </c>
      <c r="W49" s="26">
        <f t="shared" si="7"/>
        <v>-82939.295999999988</v>
      </c>
      <c r="X49" s="20">
        <f t="shared" si="8"/>
        <v>7.8445848792288358E-2</v>
      </c>
      <c r="Y49" s="20">
        <f t="shared" si="9"/>
        <v>-5.2542031343334912E-2</v>
      </c>
      <c r="Z49" s="1">
        <f>VLOOKUP(C49,Sheet6!$C$29:$D$40,2,FALSE)</f>
        <v>0.85210636778410342</v>
      </c>
      <c r="AA49" s="5">
        <f t="shared" si="10"/>
        <v>37446.15934225286</v>
      </c>
      <c r="AB49" s="5">
        <f t="shared" si="11"/>
        <v>-77633.332023918236</v>
      </c>
      <c r="AC49" s="5">
        <f t="shared" si="12"/>
        <v>-40187.172681665375</v>
      </c>
      <c r="AD49" s="20">
        <f t="shared" ref="AD49:AE49" si="141">AA49/$G37</f>
        <v>2.7887258582007111E-2</v>
      </c>
      <c r="AE49" s="20">
        <f t="shared" si="141"/>
        <v>-5.781583058882455E-2</v>
      </c>
      <c r="AF49" s="20">
        <f t="shared" si="14"/>
        <v>-2.9928572006817439E-2</v>
      </c>
      <c r="AG49" s="19">
        <f t="shared" si="19"/>
        <v>103099.30298319078</v>
      </c>
      <c r="AH49" s="19">
        <f t="shared" si="20"/>
        <v>-64198.511014052652</v>
      </c>
      <c r="AI49" s="19">
        <f t="shared" si="21"/>
        <v>38900.791969138132</v>
      </c>
    </row>
    <row r="50" spans="1:35" ht="15" customHeight="1" x14ac:dyDescent="0.25">
      <c r="A50" s="1" t="s">
        <v>37</v>
      </c>
      <c r="B50" s="23">
        <v>43374</v>
      </c>
      <c r="C50" s="67">
        <f t="shared" si="0"/>
        <v>10</v>
      </c>
      <c r="D50" s="1">
        <v>29.6</v>
      </c>
      <c r="E50" s="24">
        <v>3.733333333</v>
      </c>
      <c r="F50" s="5">
        <v>3760979.3859999999</v>
      </c>
      <c r="G50" s="5">
        <v>1676965.6459999999</v>
      </c>
      <c r="H50" s="25">
        <v>3.3877743613300146</v>
      </c>
      <c r="I50" s="25">
        <v>5.2</v>
      </c>
      <c r="J50" s="7">
        <v>0</v>
      </c>
      <c r="K50" s="7">
        <v>3760979.3859999999</v>
      </c>
      <c r="L50" s="7">
        <v>1679077.3049999999</v>
      </c>
      <c r="M50" s="5">
        <v>1702318.2455917788</v>
      </c>
      <c r="N50" s="21">
        <f t="shared" ref="N50:O50" si="142">D50-D38</f>
        <v>0.30000000000000071</v>
      </c>
      <c r="O50" s="21">
        <f t="shared" si="142"/>
        <v>1</v>
      </c>
      <c r="P50" s="8">
        <f t="shared" ref="P50:Q50" si="143">H$3*H50-H$3*H38</f>
        <v>16562.598234578967</v>
      </c>
      <c r="Q50" s="28">
        <f t="shared" si="143"/>
        <v>-77284.344000000012</v>
      </c>
      <c r="R50" s="20">
        <f t="shared" ref="R50:S50" si="144">P50/$G38</f>
        <v>1.1549344624152266E-2</v>
      </c>
      <c r="S50" s="20">
        <f t="shared" si="144"/>
        <v>-5.3891515706999502E-2</v>
      </c>
      <c r="T50" s="1">
        <f t="shared" si="4"/>
        <v>-0.39999999999999858</v>
      </c>
      <c r="U50" s="6">
        <f t="shared" si="5"/>
        <v>-1.4666666670000001</v>
      </c>
      <c r="V50" s="26">
        <f t="shared" si="6"/>
        <v>-21824.233720641452</v>
      </c>
      <c r="W50" s="26">
        <f t="shared" si="7"/>
        <v>2513.3119937167107</v>
      </c>
      <c r="X50" s="20">
        <f t="shared" si="8"/>
        <v>-1.4754656641285101E-2</v>
      </c>
      <c r="Y50" s="20">
        <f t="shared" si="9"/>
        <v>1.6991687302468932E-3</v>
      </c>
      <c r="Z50" s="1">
        <f>VLOOKUP(C50,Sheet6!$C$29:$D$40,2,FALSE)</f>
        <v>0.92450997670628865</v>
      </c>
      <c r="AA50" s="5">
        <f t="shared" si="10"/>
        <v>15312.287308046218</v>
      </c>
      <c r="AB50" s="5">
        <f t="shared" si="11"/>
        <v>-71450.147071200816</v>
      </c>
      <c r="AC50" s="5">
        <f t="shared" si="12"/>
        <v>-56137.8597631546</v>
      </c>
      <c r="AD50" s="20">
        <f t="shared" ref="AD50:AE50" si="145">AA50/$G38</f>
        <v>1.0677484329447911E-2</v>
      </c>
      <c r="AE50" s="20">
        <f t="shared" si="145"/>
        <v>-4.9823243930944699E-2</v>
      </c>
      <c r="AF50" s="20">
        <f t="shared" si="14"/>
        <v>-3.9145759601496785E-2</v>
      </c>
      <c r="AG50" s="19">
        <f t="shared" si="19"/>
        <v>-22133.872034206644</v>
      </c>
      <c r="AH50" s="19">
        <f t="shared" si="20"/>
        <v>6183.1849527174199</v>
      </c>
      <c r="AI50" s="19">
        <f t="shared" si="21"/>
        <v>-15950.687081489225</v>
      </c>
    </row>
    <row r="51" spans="1:35" x14ac:dyDescent="0.25">
      <c r="A51" s="1" t="s">
        <v>37</v>
      </c>
      <c r="B51" s="23">
        <v>43405</v>
      </c>
      <c r="C51" s="67">
        <f t="shared" si="0"/>
        <v>11</v>
      </c>
      <c r="D51" s="1">
        <v>29.5</v>
      </c>
      <c r="E51" s="24">
        <v>0.7</v>
      </c>
      <c r="F51" s="5">
        <v>3743410.679</v>
      </c>
      <c r="G51" s="5">
        <v>1708915.2930000001</v>
      </c>
      <c r="H51" s="25">
        <v>3.3843902633457743</v>
      </c>
      <c r="I51" s="25">
        <v>3.733333333</v>
      </c>
      <c r="J51" s="7">
        <v>0</v>
      </c>
      <c r="K51" s="7">
        <v>3743410.679</v>
      </c>
      <c r="L51" s="7">
        <v>1697598.9820000001</v>
      </c>
      <c r="M51" s="5">
        <v>1697461.1384646045</v>
      </c>
      <c r="N51" s="21">
        <f t="shared" ref="N51:O51" si="146">D51-D39</f>
        <v>1.1000000000000014</v>
      </c>
      <c r="O51" s="21">
        <f t="shared" si="146"/>
        <v>6.6666666999999902E-2</v>
      </c>
      <c r="P51" s="8">
        <f t="shared" ref="P51:Q51" si="147">H$3*H51-H$3*H39</f>
        <v>61785.296025363728</v>
      </c>
      <c r="Q51" s="28">
        <f t="shared" si="147"/>
        <v>-18849.839999999997</v>
      </c>
      <c r="R51" s="20">
        <f t="shared" ref="R51:S51" si="148">P51/$G39</f>
        <v>4.3866790550521416E-2</v>
      </c>
      <c r="S51" s="20">
        <f t="shared" si="148"/>
        <v>-1.3383151597289325E-2</v>
      </c>
      <c r="T51" s="1">
        <f t="shared" si="4"/>
        <v>-0.10000000000000142</v>
      </c>
      <c r="U51" s="6">
        <f t="shared" si="5"/>
        <v>-3.0333333329999999</v>
      </c>
      <c r="V51" s="26">
        <f t="shared" si="6"/>
        <v>-5502.1406147146536</v>
      </c>
      <c r="W51" s="26">
        <f t="shared" si="7"/>
        <v>27646.432006283281</v>
      </c>
      <c r="X51" s="20">
        <f t="shared" si="8"/>
        <v>-3.2810097379386946E-3</v>
      </c>
      <c r="Y51" s="20">
        <f t="shared" si="9"/>
        <v>1.6485985906883202E-2</v>
      </c>
      <c r="Z51" s="1">
        <f>VLOOKUP(C51,Sheet6!$C$29:$D$40,2,FALSE)</f>
        <v>0.86563005272306859</v>
      </c>
      <c r="AA51" s="5">
        <f t="shared" si="10"/>
        <v>53483.209055946005</v>
      </c>
      <c r="AB51" s="5">
        <f t="shared" si="11"/>
        <v>-16316.987993021405</v>
      </c>
      <c r="AC51" s="5">
        <f t="shared" si="12"/>
        <v>37166.221062924596</v>
      </c>
      <c r="AD51" s="20">
        <f t="shared" ref="AD51:AE51" si="149">AA51/$G39</f>
        <v>3.7972412217039661E-2</v>
      </c>
      <c r="AE51" s="20">
        <f t="shared" si="149"/>
        <v>-1.158485822276238E-2</v>
      </c>
      <c r="AF51" s="20">
        <f t="shared" si="14"/>
        <v>2.638755399427728E-2</v>
      </c>
      <c r="AG51" s="19">
        <f t="shared" si="19"/>
        <v>38170.921747899789</v>
      </c>
      <c r="AH51" s="19">
        <f t="shared" si="20"/>
        <v>55133.159078179408</v>
      </c>
      <c r="AI51" s="19">
        <f t="shared" si="21"/>
        <v>93304.080826079196</v>
      </c>
    </row>
    <row r="52" spans="1:35" x14ac:dyDescent="0.25">
      <c r="A52" s="1" t="s">
        <v>37</v>
      </c>
      <c r="B52" s="23">
        <v>43435</v>
      </c>
      <c r="C52" s="67">
        <f t="shared" si="0"/>
        <v>12</v>
      </c>
      <c r="D52" s="1">
        <v>29</v>
      </c>
      <c r="E52" s="24">
        <v>0.53333333299999997</v>
      </c>
      <c r="F52" s="5">
        <v>3919843.8149999999</v>
      </c>
      <c r="G52" s="5">
        <v>1825021.9450000001</v>
      </c>
      <c r="H52" s="25">
        <v>3.3672958299864741</v>
      </c>
      <c r="I52" s="25">
        <v>0.7</v>
      </c>
      <c r="J52" s="7">
        <v>0</v>
      </c>
      <c r="K52" s="7">
        <v>3919843.8149999999</v>
      </c>
      <c r="L52" s="7">
        <v>1814428.517</v>
      </c>
      <c r="M52" s="5">
        <v>1777353.8000955831</v>
      </c>
      <c r="N52" s="21">
        <f t="shared" ref="N52:O52" si="150">D52-D40</f>
        <v>0.89999999999999858</v>
      </c>
      <c r="O52" s="21">
        <f t="shared" si="150"/>
        <v>-0.13333333400000003</v>
      </c>
      <c r="P52" s="8">
        <f t="shared" ref="P52:Q52" si="151">H$3*H52-H$3*H40</f>
        <v>51257.936805470847</v>
      </c>
      <c r="Q52" s="28">
        <f t="shared" si="151"/>
        <v>-1256.6560062832777</v>
      </c>
      <c r="R52" s="20">
        <f t="shared" ref="R52:S52" si="152">P52/$G40</f>
        <v>3.2755229910906125E-2</v>
      </c>
      <c r="S52" s="20">
        <f t="shared" si="152"/>
        <v>-8.0303771415818196E-4</v>
      </c>
      <c r="T52" s="1">
        <f t="shared" si="4"/>
        <v>-0.5</v>
      </c>
      <c r="U52" s="6">
        <f t="shared" si="5"/>
        <v>-0.16666666699999999</v>
      </c>
      <c r="V52" s="26">
        <f t="shared" si="6"/>
        <v>-27793.514404652313</v>
      </c>
      <c r="W52" s="26">
        <f t="shared" si="7"/>
        <v>57177.847993716721</v>
      </c>
      <c r="X52" s="20">
        <f t="shared" si="8"/>
        <v>-1.6263833859114698E-2</v>
      </c>
      <c r="Y52" s="20">
        <f t="shared" si="9"/>
        <v>3.3458561830376647E-2</v>
      </c>
      <c r="Z52" s="1">
        <f>VLOOKUP(C52,Sheet6!$C$29:$D$40,2,FALSE)</f>
        <v>0.89916490485991463</v>
      </c>
      <c r="AA52" s="5">
        <f t="shared" si="10"/>
        <v>46089.337871006712</v>
      </c>
      <c r="AB52" s="5">
        <f t="shared" si="11"/>
        <v>-1129.9409783313438</v>
      </c>
      <c r="AC52" s="5">
        <f t="shared" si="12"/>
        <v>44959.396892675366</v>
      </c>
      <c r="AD52" s="20">
        <f t="shared" ref="AD52:AE52" si="153">AA52/$G40</f>
        <v>2.9452353186504535E-2</v>
      </c>
      <c r="AE52" s="20">
        <f t="shared" si="153"/>
        <v>-7.2206332984996505E-4</v>
      </c>
      <c r="AF52" s="20">
        <f t="shared" si="14"/>
        <v>2.8730289856654569E-2</v>
      </c>
      <c r="AG52" s="19">
        <f t="shared" si="19"/>
        <v>-7393.871184939293</v>
      </c>
      <c r="AH52" s="19">
        <f t="shared" si="20"/>
        <v>15187.047014690061</v>
      </c>
      <c r="AI52" s="19">
        <f t="shared" si="21"/>
        <v>7793.1758297507695</v>
      </c>
    </row>
    <row r="53" spans="1:35" ht="15" customHeight="1" x14ac:dyDescent="0.25">
      <c r="A53" s="1" t="s">
        <v>37</v>
      </c>
      <c r="B53" s="23">
        <v>43466</v>
      </c>
      <c r="C53" s="67">
        <f t="shared" si="0"/>
        <v>1</v>
      </c>
      <c r="D53" s="1">
        <v>29.5</v>
      </c>
      <c r="E53" s="24">
        <v>3.3333333E-2</v>
      </c>
      <c r="F53" s="5">
        <v>4030564.9010000001</v>
      </c>
      <c r="G53" s="5">
        <v>1880616.6429999999</v>
      </c>
      <c r="H53" s="25">
        <v>3.3843902633457743</v>
      </c>
      <c r="I53" s="25">
        <v>0.53333333299999997</v>
      </c>
      <c r="J53" s="7">
        <v>0</v>
      </c>
      <c r="K53" s="7">
        <v>4030564.9010000001</v>
      </c>
      <c r="L53" s="7">
        <v>1872425.6240000001</v>
      </c>
      <c r="M53" s="5">
        <v>1817154.7985696173</v>
      </c>
      <c r="N53" s="21">
        <f t="shared" ref="N53:O53" si="154">D53-D41</f>
        <v>0.39999999999999858</v>
      </c>
      <c r="O53" s="21">
        <f t="shared" si="154"/>
        <v>3.3333333E-2</v>
      </c>
      <c r="P53" s="8">
        <f t="shared" ref="P53:Q53" si="155">H$3*H53-H$3*H41</f>
        <v>22196.672389090061</v>
      </c>
      <c r="Q53" s="28">
        <f t="shared" si="155"/>
        <v>2513.312012566561</v>
      </c>
      <c r="R53" s="20">
        <f t="shared" ref="R53:S53" si="156">P53/$G41</f>
        <v>1.302124342834966E-2</v>
      </c>
      <c r="S53" s="20">
        <f t="shared" si="156"/>
        <v>1.4743853021460119E-3</v>
      </c>
      <c r="T53" s="1">
        <f t="shared" si="4"/>
        <v>0.5</v>
      </c>
      <c r="U53" s="6">
        <f t="shared" si="5"/>
        <v>-0.49999999999999994</v>
      </c>
      <c r="V53" s="26">
        <f t="shared" si="6"/>
        <v>27793.514404652313</v>
      </c>
      <c r="W53" s="26">
        <f t="shared" si="7"/>
        <v>3141.6400062832799</v>
      </c>
      <c r="X53" s="20">
        <f t="shared" si="8"/>
        <v>1.522913983626225E-2</v>
      </c>
      <c r="Y53" s="20">
        <f t="shared" si="9"/>
        <v>1.7214258792286905E-3</v>
      </c>
      <c r="Z53" s="1">
        <f>VLOOKUP(C53,Sheet6!$C$29:$D$40,2,FALSE)</f>
        <v>0.91580622642287679</v>
      </c>
      <c r="AA53" s="5">
        <f t="shared" si="10"/>
        <v>20327.850779797431</v>
      </c>
      <c r="AB53" s="5">
        <f t="shared" si="11"/>
        <v>2301.7067900518682</v>
      </c>
      <c r="AC53" s="5">
        <f t="shared" si="12"/>
        <v>22629.557569849298</v>
      </c>
      <c r="AD53" s="20">
        <f t="shared" ref="AD53:AE53" si="157">AA53/$G41</f>
        <v>1.1924935807450585E-2</v>
      </c>
      <c r="AE53" s="20">
        <f t="shared" si="157"/>
        <v>1.3502512398516923E-3</v>
      </c>
      <c r="AF53" s="20">
        <f t="shared" si="14"/>
        <v>1.3275187047302277E-2</v>
      </c>
      <c r="AG53" s="19">
        <f t="shared" si="19"/>
        <v>-25761.487091209281</v>
      </c>
      <c r="AH53" s="19">
        <f t="shared" si="20"/>
        <v>3431.6477683832118</v>
      </c>
      <c r="AI53" s="19">
        <f t="shared" si="21"/>
        <v>-22329.839322826068</v>
      </c>
    </row>
    <row r="54" spans="1:35" ht="15" customHeight="1" x14ac:dyDescent="0.25">
      <c r="A54" s="1" t="s">
        <v>37</v>
      </c>
      <c r="B54" s="23">
        <v>43497</v>
      </c>
      <c r="C54" s="67">
        <f t="shared" si="0"/>
        <v>2</v>
      </c>
      <c r="D54" s="1">
        <v>32.1</v>
      </c>
      <c r="E54" s="24">
        <v>1.933333333</v>
      </c>
      <c r="F54" s="5">
        <v>3809530.054</v>
      </c>
      <c r="G54" s="5">
        <v>1758371.1869999999</v>
      </c>
      <c r="H54" s="25">
        <v>3.4688560301359703</v>
      </c>
      <c r="I54" s="25">
        <v>3.3333333E-2</v>
      </c>
      <c r="J54" s="7">
        <v>0</v>
      </c>
      <c r="K54" s="7">
        <v>3809530.054</v>
      </c>
      <c r="L54" s="7">
        <v>1846598.0160000001</v>
      </c>
      <c r="M54" s="5">
        <v>1746762.2428628923</v>
      </c>
      <c r="N54" s="21">
        <f t="shared" ref="N54:O54" si="158">D54-D42</f>
        <v>0.70000000000000284</v>
      </c>
      <c r="O54" s="21">
        <f t="shared" si="158"/>
        <v>1.933333333</v>
      </c>
      <c r="P54" s="8">
        <f t="shared" ref="P54:Q54" si="159">H$3*H54-H$3*H42</f>
        <v>35847.647394256666</v>
      </c>
      <c r="Q54" s="28">
        <f t="shared" si="159"/>
        <v>-628.32799371672002</v>
      </c>
      <c r="R54" s="20">
        <f t="shared" ref="R54:S54" si="160">P54/$G42</f>
        <v>2.2740984914967212E-2</v>
      </c>
      <c r="S54" s="20">
        <f t="shared" si="160"/>
        <v>-3.9859791270578117E-4</v>
      </c>
      <c r="T54" s="1">
        <f t="shared" si="4"/>
        <v>2.6000000000000014</v>
      </c>
      <c r="U54" s="6">
        <f t="shared" si="5"/>
        <v>1.9</v>
      </c>
      <c r="V54" s="26">
        <f t="shared" si="6"/>
        <v>137331.28537461068</v>
      </c>
      <c r="W54" s="26">
        <f t="shared" si="7"/>
        <v>9424.9199999999983</v>
      </c>
      <c r="X54" s="20">
        <f t="shared" si="8"/>
        <v>7.3024603863728915E-2</v>
      </c>
      <c r="Y54" s="20">
        <f t="shared" si="9"/>
        <v>5.0116115025788371E-3</v>
      </c>
      <c r="Z54" s="1">
        <f>VLOOKUP(C54,Sheet6!$C$29:$D$40,2,FALSE)</f>
        <v>0.85741957228942645</v>
      </c>
      <c r="AA54" s="5">
        <f t="shared" si="10"/>
        <v>30736.474496365725</v>
      </c>
      <c r="AB54" s="5">
        <f t="shared" si="11"/>
        <v>-538.7407196300635</v>
      </c>
      <c r="AC54" s="5">
        <f t="shared" si="12"/>
        <v>30197.733776735662</v>
      </c>
      <c r="AD54" s="20">
        <f t="shared" ref="AD54:AE54" si="161">AA54/$G42</f>
        <v>1.9498565559231486E-2</v>
      </c>
      <c r="AE54" s="20">
        <f t="shared" si="161"/>
        <v>-3.4176565182764899E-4</v>
      </c>
      <c r="AF54" s="20">
        <f t="shared" si="14"/>
        <v>1.9156799907403838E-2</v>
      </c>
      <c r="AG54" s="19">
        <f t="shared" si="19"/>
        <v>10408.623716568294</v>
      </c>
      <c r="AH54" s="19">
        <f t="shared" si="20"/>
        <v>-2840.4475096819315</v>
      </c>
      <c r="AI54" s="19">
        <f t="shared" si="21"/>
        <v>7568.1762068863645</v>
      </c>
    </row>
    <row r="55" spans="1:35" ht="15" customHeight="1" x14ac:dyDescent="0.25">
      <c r="A55" s="1" t="s">
        <v>37</v>
      </c>
      <c r="B55" s="23">
        <v>43525</v>
      </c>
      <c r="C55" s="67">
        <f t="shared" si="0"/>
        <v>3</v>
      </c>
      <c r="D55" s="1">
        <v>34.799999999999997</v>
      </c>
      <c r="E55" s="24">
        <v>0</v>
      </c>
      <c r="F55" s="5">
        <v>4743746.0839999998</v>
      </c>
      <c r="G55" s="5">
        <v>2261167.7590000001</v>
      </c>
      <c r="H55" s="25">
        <v>3.5496173867804286</v>
      </c>
      <c r="I55" s="25">
        <v>1.933333333</v>
      </c>
      <c r="J55" s="7">
        <v>0</v>
      </c>
      <c r="K55" s="7">
        <v>4743746.0839999998</v>
      </c>
      <c r="L55" s="7">
        <v>2233885.2850000001</v>
      </c>
      <c r="M55" s="5">
        <v>2174257.7103245268</v>
      </c>
      <c r="N55" s="21">
        <f t="shared" ref="N55:O55" si="162">D55-D43</f>
        <v>1.0999999999999943</v>
      </c>
      <c r="O55" s="21">
        <f t="shared" si="162"/>
        <v>-0.66666666699999999</v>
      </c>
      <c r="P55" s="8">
        <f t="shared" ref="P55:Q55" si="163">H$3*H55-H$3*H43</f>
        <v>52222.565133973956</v>
      </c>
      <c r="Q55" s="28">
        <f t="shared" si="163"/>
        <v>-36443.023993716721</v>
      </c>
      <c r="R55" s="20">
        <f t="shared" ref="R55:S55" si="164">P55/$G43</f>
        <v>2.5225179487174017E-2</v>
      </c>
      <c r="S55" s="20">
        <f t="shared" si="164"/>
        <v>-1.7603153329188818E-2</v>
      </c>
      <c r="T55" s="1">
        <f t="shared" si="4"/>
        <v>2.6999999999999957</v>
      </c>
      <c r="U55" s="6">
        <f t="shared" si="5"/>
        <v>-1.933333333</v>
      </c>
      <c r="V55" s="26">
        <f t="shared" si="6"/>
        <v>131308.35530244847</v>
      </c>
      <c r="W55" s="26">
        <f t="shared" si="7"/>
        <v>-35814.695999999996</v>
      </c>
      <c r="X55" s="20">
        <f t="shared" si="8"/>
        <v>7.4676129973715547E-2</v>
      </c>
      <c r="Y55" s="20">
        <f t="shared" si="9"/>
        <v>-2.0368109000412093E-2</v>
      </c>
      <c r="Z55" s="1">
        <f>VLOOKUP(C55,Sheet6!$C$29:$D$40,2,FALSE)</f>
        <v>1.1235571937149844</v>
      </c>
      <c r="AA55" s="5">
        <f t="shared" si="10"/>
        <v>58675.038730525768</v>
      </c>
      <c r="AB55" s="5">
        <f t="shared" si="11"/>
        <v>-40945.821768868205</v>
      </c>
      <c r="AC55" s="5">
        <f t="shared" si="12"/>
        <v>17729.216961657563</v>
      </c>
      <c r="AD55" s="20">
        <f t="shared" ref="AD55:AE55" si="165">AA55/$G43</f>
        <v>2.8341931875566027E-2</v>
      </c>
      <c r="AE55" s="20">
        <f t="shared" si="165"/>
        <v>-1.9778149555077975E-2</v>
      </c>
      <c r="AF55" s="20">
        <f t="shared" si="14"/>
        <v>8.5637823204880517E-3</v>
      </c>
      <c r="AG55" s="19">
        <f t="shared" si="19"/>
        <v>27938.564234160043</v>
      </c>
      <c r="AH55" s="19">
        <f t="shared" si="20"/>
        <v>-40407.081049238142</v>
      </c>
      <c r="AI55" s="19">
        <f t="shared" si="21"/>
        <v>-12468.516815078099</v>
      </c>
    </row>
    <row r="56" spans="1:35" ht="15" customHeight="1" x14ac:dyDescent="0.25">
      <c r="A56" s="1" t="s">
        <v>37</v>
      </c>
      <c r="B56" s="23">
        <v>43556</v>
      </c>
      <c r="C56" s="67">
        <f t="shared" si="0"/>
        <v>4</v>
      </c>
      <c r="D56" s="1">
        <v>35.799999999999997</v>
      </c>
      <c r="E56" s="24">
        <v>0.103333333</v>
      </c>
      <c r="F56" s="5">
        <v>5393322.8859999999</v>
      </c>
      <c r="G56" s="5">
        <v>2558099.202</v>
      </c>
      <c r="H56" s="25">
        <v>3.5779478934066544</v>
      </c>
      <c r="I56" s="25">
        <v>0</v>
      </c>
      <c r="J56" s="7">
        <v>0</v>
      </c>
      <c r="K56" s="7">
        <v>5393322.8859999999</v>
      </c>
      <c r="L56" s="7">
        <v>2547096.267</v>
      </c>
      <c r="M56" s="5">
        <v>2410551.2433277369</v>
      </c>
      <c r="N56" s="21">
        <f t="shared" ref="N56:O56" si="166">D56-D44</f>
        <v>1.7999999999999972</v>
      </c>
      <c r="O56" s="21">
        <f t="shared" si="166"/>
        <v>-2.1966666669999997</v>
      </c>
      <c r="P56" s="8">
        <f t="shared" ref="P56:Q56" si="167">H$3*H56-H$3*H44</f>
        <v>83874.922756455839</v>
      </c>
      <c r="Q56" s="28">
        <f t="shared" si="167"/>
        <v>12566.56000628328</v>
      </c>
      <c r="R56" s="20">
        <f t="shared" ref="R56:S56" si="168">P56/$G44</f>
        <v>3.8307400383722191E-2</v>
      </c>
      <c r="S56" s="20">
        <f t="shared" si="168"/>
        <v>5.7394061274376714E-3</v>
      </c>
      <c r="T56" s="1">
        <f t="shared" si="4"/>
        <v>1</v>
      </c>
      <c r="U56" s="6">
        <f t="shared" si="5"/>
        <v>0.103333333</v>
      </c>
      <c r="V56" s="26">
        <f t="shared" si="6"/>
        <v>46062.032443954675</v>
      </c>
      <c r="W56" s="26">
        <f t="shared" si="7"/>
        <v>36443.023993716721</v>
      </c>
      <c r="X56" s="20">
        <f t="shared" si="8"/>
        <v>2.0370904485355647E-2</v>
      </c>
      <c r="Y56" s="20">
        <f t="shared" si="9"/>
        <v>1.611690413002953E-2</v>
      </c>
      <c r="Z56" s="1">
        <f>VLOOKUP(C56,Sheet6!$C$29:$D$40,2,FALSE)</f>
        <v>1.2083345204317792</v>
      </c>
      <c r="AA56" s="5">
        <f t="shared" si="10"/>
        <v>101348.9645651746</v>
      </c>
      <c r="AB56" s="5">
        <f t="shared" si="11"/>
        <v>15184.608258669485</v>
      </c>
      <c r="AC56" s="5">
        <f t="shared" si="12"/>
        <v>116533.57282384408</v>
      </c>
      <c r="AD56" s="20">
        <f t="shared" ref="AD56:AE56" si="169">AA56/$G44</f>
        <v>4.6288154271653108E-2</v>
      </c>
      <c r="AE56" s="20">
        <f t="shared" si="169"/>
        <v>6.9351225505606146E-3</v>
      </c>
      <c r="AF56" s="20">
        <f t="shared" si="14"/>
        <v>5.3223276822213721E-2</v>
      </c>
      <c r="AG56" s="19">
        <f t="shared" si="19"/>
        <v>42673.925834648828</v>
      </c>
      <c r="AH56" s="19">
        <f t="shared" si="20"/>
        <v>56130.430027537688</v>
      </c>
      <c r="AI56" s="19">
        <f t="shared" si="21"/>
        <v>98804.355862186523</v>
      </c>
    </row>
    <row r="57" spans="1:35" ht="15" customHeight="1" x14ac:dyDescent="0.25">
      <c r="A57" s="1" t="s">
        <v>37</v>
      </c>
      <c r="B57" s="23">
        <v>43586</v>
      </c>
      <c r="C57" s="67">
        <f t="shared" si="0"/>
        <v>5</v>
      </c>
      <c r="D57" s="1">
        <v>34.4</v>
      </c>
      <c r="E57" s="24">
        <v>4.9333333330000002</v>
      </c>
      <c r="F57" s="5">
        <v>5770397.5970000001</v>
      </c>
      <c r="G57" s="5">
        <v>2670282.8629999999</v>
      </c>
      <c r="H57" s="25">
        <v>3.5380565643793527</v>
      </c>
      <c r="I57" s="25">
        <v>0.103333333</v>
      </c>
      <c r="J57" s="7">
        <v>0</v>
      </c>
      <c r="K57" s="7">
        <v>5770397.5970000001</v>
      </c>
      <c r="L57" s="7">
        <v>2670534.6970000002</v>
      </c>
      <c r="M57" s="5">
        <v>2532777.8300318471</v>
      </c>
      <c r="N57" s="21">
        <f t="shared" ref="N57:O57" si="170">D57-D45</f>
        <v>1.7999999999999972</v>
      </c>
      <c r="O57" s="21">
        <f t="shared" si="170"/>
        <v>4</v>
      </c>
      <c r="P57" s="8">
        <f t="shared" ref="P57:Q57" si="171">H$3*H57-H$3*H45</f>
        <v>87381.797218034044</v>
      </c>
      <c r="Q57" s="28">
        <f t="shared" si="171"/>
        <v>41406.815206283281</v>
      </c>
      <c r="R57" s="20">
        <f t="shared" ref="R57:S57" si="172">P57/$G45</f>
        <v>3.9255854594252973E-2</v>
      </c>
      <c r="S57" s="20">
        <f t="shared" si="172"/>
        <v>1.8601813749528757E-2</v>
      </c>
      <c r="T57" s="1">
        <f t="shared" si="4"/>
        <v>-1.3999999999999986</v>
      </c>
      <c r="U57" s="6">
        <f t="shared" si="5"/>
        <v>4.83</v>
      </c>
      <c r="V57" s="26">
        <f t="shared" si="6"/>
        <v>-64858.553930238391</v>
      </c>
      <c r="W57" s="26">
        <f t="shared" si="7"/>
        <v>-1947.81679371672</v>
      </c>
      <c r="X57" s="20">
        <f t="shared" si="8"/>
        <v>-2.5354198101281606E-2</v>
      </c>
      <c r="Y57" s="20">
        <f t="shared" si="9"/>
        <v>-7.6143129718888832E-4</v>
      </c>
      <c r="Z57" s="1">
        <f>VLOOKUP(C57,Sheet6!$C$29:$D$40,2,FALSE)</f>
        <v>1.2777234086262972</v>
      </c>
      <c r="AA57" s="5">
        <f t="shared" si="10"/>
        <v>111649.76779331834</v>
      </c>
      <c r="AB57" s="5">
        <f t="shared" si="11"/>
        <v>52906.457065731469</v>
      </c>
      <c r="AC57" s="5">
        <f t="shared" si="12"/>
        <v>164556.22485904981</v>
      </c>
      <c r="AD57" s="20">
        <f t="shared" ref="AD57:AE57" si="173">AA57/$G45</f>
        <v>5.015812434070719E-2</v>
      </c>
      <c r="AE57" s="20">
        <f t="shared" si="173"/>
        <v>2.3767972870679405E-2</v>
      </c>
      <c r="AF57" s="20">
        <f t="shared" si="14"/>
        <v>7.3926097211386599E-2</v>
      </c>
      <c r="AG57" s="19">
        <f t="shared" si="19"/>
        <v>10300.803228143748</v>
      </c>
      <c r="AH57" s="19">
        <f t="shared" si="20"/>
        <v>37721.848807061986</v>
      </c>
      <c r="AI57" s="19">
        <f t="shared" si="21"/>
        <v>48022.652035205727</v>
      </c>
    </row>
    <row r="58" spans="1:35" ht="15" customHeight="1" x14ac:dyDescent="0.25">
      <c r="A58" s="1" t="s">
        <v>37</v>
      </c>
      <c r="B58" s="23">
        <v>43617</v>
      </c>
      <c r="C58" s="67">
        <f t="shared" si="0"/>
        <v>6</v>
      </c>
      <c r="D58" s="1">
        <v>31.5</v>
      </c>
      <c r="E58" s="24">
        <v>2.6</v>
      </c>
      <c r="F58" s="5">
        <v>5702978.733</v>
      </c>
      <c r="G58" s="5">
        <v>2723244.9339999999</v>
      </c>
      <c r="H58" s="25">
        <v>3.4499875458315872</v>
      </c>
      <c r="I58" s="25">
        <v>4.9333333330000002</v>
      </c>
      <c r="J58" s="7">
        <v>0</v>
      </c>
      <c r="K58" s="7">
        <v>5702978.733</v>
      </c>
      <c r="L58" s="7">
        <v>2497460.9649999999</v>
      </c>
      <c r="M58" s="5">
        <v>2457591.2627301197</v>
      </c>
      <c r="N58" s="21">
        <f t="shared" ref="N58:O58" si="174">D58-D46</f>
        <v>2.6000000000000014</v>
      </c>
      <c r="O58" s="21">
        <f t="shared" si="174"/>
        <v>2.3633333329999999</v>
      </c>
      <c r="P58" s="8">
        <f t="shared" ref="P58:Q58" si="175">H$3*H58-H$3*H46</f>
        <v>140063.06449152995</v>
      </c>
      <c r="Q58" s="28">
        <f t="shared" si="175"/>
        <v>-75399.360000000001</v>
      </c>
      <c r="R58" s="20">
        <f t="shared" ref="R58:S58" si="176">P58/$G46</f>
        <v>7.1662746776407854E-2</v>
      </c>
      <c r="S58" s="20">
        <f t="shared" si="176"/>
        <v>-3.8577802523448078E-2</v>
      </c>
      <c r="T58" s="1">
        <f t="shared" si="4"/>
        <v>-2.8999999999999986</v>
      </c>
      <c r="U58" s="6">
        <f t="shared" si="5"/>
        <v>-2.3333333330000001</v>
      </c>
      <c r="V58" s="26">
        <f t="shared" si="6"/>
        <v>-143189.74394545952</v>
      </c>
      <c r="W58" s="26">
        <f t="shared" si="7"/>
        <v>-91044.727200000008</v>
      </c>
      <c r="X58" s="20">
        <f t="shared" si="8"/>
        <v>-5.3623436651422468E-2</v>
      </c>
      <c r="Y58" s="20">
        <f t="shared" si="9"/>
        <v>-3.4095536642029529E-2</v>
      </c>
      <c r="Z58" s="1">
        <f>VLOOKUP(C58,Sheet6!$C$29:$D$40,2,FALSE)</f>
        <v>1.147286757021476</v>
      </c>
      <c r="AA58" s="5">
        <f t="shared" si="10"/>
        <v>160692.49903897723</v>
      </c>
      <c r="AB58" s="5">
        <f t="shared" si="11"/>
        <v>-86504.687215894795</v>
      </c>
      <c r="AC58" s="5">
        <f t="shared" si="12"/>
        <v>74187.811823082433</v>
      </c>
      <c r="AD58" s="20">
        <f t="shared" ref="AD58:AE58" si="177">AA58/$G46</f>
        <v>8.2217720348356185E-2</v>
      </c>
      <c r="AE58" s="20">
        <f t="shared" si="177"/>
        <v>-4.4259801950141661E-2</v>
      </c>
      <c r="AF58" s="20">
        <f t="shared" si="14"/>
        <v>3.7957918398214524E-2</v>
      </c>
      <c r="AG58" s="19">
        <f t="shared" si="19"/>
        <v>49042.731245658884</v>
      </c>
      <c r="AH58" s="19">
        <f t="shared" si="20"/>
        <v>-139411.14428162627</v>
      </c>
      <c r="AI58" s="19">
        <f t="shared" si="21"/>
        <v>-90368.413035967373</v>
      </c>
    </row>
    <row r="59" spans="1:35" ht="15" customHeight="1" x14ac:dyDescent="0.25">
      <c r="A59" s="1" t="s">
        <v>37</v>
      </c>
      <c r="B59" s="23">
        <v>43647</v>
      </c>
      <c r="C59" s="67">
        <f t="shared" si="0"/>
        <v>7</v>
      </c>
      <c r="D59" s="1">
        <v>29.7</v>
      </c>
      <c r="E59" s="24">
        <v>1.9</v>
      </c>
      <c r="F59" s="5">
        <v>4944652.5290000001</v>
      </c>
      <c r="G59" s="5">
        <v>2356440.9670000002</v>
      </c>
      <c r="H59" s="25">
        <v>3.3911470458086539</v>
      </c>
      <c r="I59" s="25">
        <v>2.6</v>
      </c>
      <c r="J59" s="7">
        <v>0</v>
      </c>
      <c r="K59" s="7">
        <v>4944652.5290000001</v>
      </c>
      <c r="L59" s="7">
        <v>2202206.5430000001</v>
      </c>
      <c r="M59" s="5">
        <v>2207711.7977971109</v>
      </c>
      <c r="N59" s="21">
        <f t="shared" ref="N59:O59" si="178">D59-D47</f>
        <v>1.5</v>
      </c>
      <c r="O59" s="21">
        <f t="shared" si="178"/>
        <v>0.96666666699999992</v>
      </c>
      <c r="P59" s="8">
        <f t="shared" ref="P59:Q59" si="179">H$3*H59-H$3*H47</f>
        <v>84261.393164740875</v>
      </c>
      <c r="Q59" s="28">
        <f t="shared" si="179"/>
        <v>-44548.45519371672</v>
      </c>
      <c r="R59" s="20">
        <f t="shared" ref="R59:S59" si="180">P59/$G47</f>
        <v>4.8401550998519366E-2</v>
      </c>
      <c r="S59" s="20">
        <f t="shared" si="180"/>
        <v>-2.5589587888112456E-2</v>
      </c>
      <c r="T59" s="1">
        <f t="shared" si="4"/>
        <v>-1.8000000000000007</v>
      </c>
      <c r="U59" s="6">
        <f t="shared" si="5"/>
        <v>-0.70000000000000018</v>
      </c>
      <c r="V59" s="26">
        <f t="shared" si="6"/>
        <v>-95667.651017786789</v>
      </c>
      <c r="W59" s="26">
        <f t="shared" si="7"/>
        <v>43982.959993716722</v>
      </c>
      <c r="X59" s="20">
        <f t="shared" si="8"/>
        <v>-3.5130020742301246E-2</v>
      </c>
      <c r="Y59" s="20">
        <f t="shared" si="9"/>
        <v>1.6150937965434115E-2</v>
      </c>
      <c r="Z59" s="1">
        <f>VLOOKUP(C59,Sheet6!$C$29:$D$40,2,FALSE)</f>
        <v>0.99787209738094462</v>
      </c>
      <c r="AA59" s="5">
        <f t="shared" si="10"/>
        <v>84082.09312554037</v>
      </c>
      <c r="AB59" s="5">
        <f t="shared" si="11"/>
        <v>-44453.660419235137</v>
      </c>
      <c r="AC59" s="5">
        <f t="shared" si="12"/>
        <v>39628.432706305233</v>
      </c>
      <c r="AD59" s="20">
        <f t="shared" ref="AD59:AE59" si="181">AA59/$G47</f>
        <v>4.8298557211383271E-2</v>
      </c>
      <c r="AE59" s="20">
        <f t="shared" si="181"/>
        <v>-2.5535135737024792E-2</v>
      </c>
      <c r="AF59" s="20">
        <f t="shared" si="14"/>
        <v>2.2763421474358479E-2</v>
      </c>
      <c r="AG59" s="19">
        <f t="shared" si="19"/>
        <v>-76610.405913436858</v>
      </c>
      <c r="AH59" s="19">
        <f t="shared" si="20"/>
        <v>42051.026796659658</v>
      </c>
      <c r="AI59" s="19">
        <f t="shared" si="21"/>
        <v>-34559.3791167772</v>
      </c>
    </row>
    <row r="60" spans="1:35" ht="15" customHeight="1" x14ac:dyDescent="0.25">
      <c r="A60" s="1" t="s">
        <v>37</v>
      </c>
      <c r="B60" s="23">
        <v>43678</v>
      </c>
      <c r="C60" s="67">
        <f t="shared" si="0"/>
        <v>8</v>
      </c>
      <c r="D60" s="1">
        <v>28.2</v>
      </c>
      <c r="E60" s="24">
        <v>4.733333333</v>
      </c>
      <c r="F60" s="5">
        <v>4202059.1629999997</v>
      </c>
      <c r="G60" s="5">
        <v>2027058.274</v>
      </c>
      <c r="H60" s="25">
        <v>3.3393219779440679</v>
      </c>
      <c r="I60" s="25">
        <v>1.9</v>
      </c>
      <c r="J60" s="7">
        <v>0</v>
      </c>
      <c r="K60" s="7">
        <v>4202059.1629999997</v>
      </c>
      <c r="L60" s="7">
        <v>1886830.4939999999</v>
      </c>
      <c r="M60" s="5">
        <v>1919878.4460380515</v>
      </c>
      <c r="N60" s="21">
        <f t="shared" ref="N60:O60" si="182">D60-D48</f>
        <v>0.39999999999999858</v>
      </c>
      <c r="O60" s="21">
        <f t="shared" si="182"/>
        <v>-0.59999999999999964</v>
      </c>
      <c r="P60" s="8">
        <f t="shared" ref="P60:Q60" si="183">H$3*H60-H$3*H48</f>
        <v>23227.266455484554</v>
      </c>
      <c r="Q60" s="28">
        <f t="shared" si="183"/>
        <v>-18221.512006283276</v>
      </c>
      <c r="R60" s="20">
        <f t="shared" ref="R60:S60" si="184">P60/$G48</f>
        <v>1.4714469750551792E-2</v>
      </c>
      <c r="S60" s="20">
        <f t="shared" si="184"/>
        <v>-1.1543325071834339E-2</v>
      </c>
      <c r="T60" s="1">
        <f t="shared" si="4"/>
        <v>-1.5</v>
      </c>
      <c r="U60" s="6">
        <f t="shared" si="5"/>
        <v>2.8333333330000001</v>
      </c>
      <c r="V60" s="26">
        <f t="shared" si="6"/>
        <v>-84261.39316474089</v>
      </c>
      <c r="W60" s="26">
        <f t="shared" si="7"/>
        <v>13194.888000000003</v>
      </c>
      <c r="X60" s="20">
        <f t="shared" si="8"/>
        <v>-3.5757905394088699E-2</v>
      </c>
      <c r="Y60" s="20">
        <f t="shared" si="9"/>
        <v>5.5994986442620279E-3</v>
      </c>
      <c r="Z60" s="1">
        <f>VLOOKUP(C60,Sheet6!$C$29:$D$40,2,FALSE)</f>
        <v>0.88354791355543671</v>
      </c>
      <c r="AA60" s="5">
        <f t="shared" si="10"/>
        <v>20522.402814339563</v>
      </c>
      <c r="AB60" s="5">
        <f t="shared" si="11"/>
        <v>-16099.578914976928</v>
      </c>
      <c r="AC60" s="5">
        <f t="shared" si="12"/>
        <v>4422.8238993626346</v>
      </c>
      <c r="AD60" s="20">
        <f t="shared" ref="AD60:AE60" si="185">AA60/$G48</f>
        <v>1.3000939047174623E-2</v>
      </c>
      <c r="AE60" s="20">
        <f t="shared" si="185"/>
        <v>-1.0199080782711391E-2</v>
      </c>
      <c r="AF60" s="20">
        <f t="shared" si="14"/>
        <v>2.8018582644632316E-3</v>
      </c>
      <c r="AG60" s="19">
        <f t="shared" si="19"/>
        <v>-63559.690311200808</v>
      </c>
      <c r="AH60" s="19">
        <f t="shared" si="20"/>
        <v>28354.081504258211</v>
      </c>
      <c r="AI60" s="19">
        <f t="shared" si="21"/>
        <v>-35205.608806942597</v>
      </c>
    </row>
    <row r="61" spans="1:35" ht="15" customHeight="1" x14ac:dyDescent="0.25">
      <c r="A61" s="1" t="s">
        <v>37</v>
      </c>
      <c r="B61" s="23">
        <v>43709</v>
      </c>
      <c r="C61" s="67">
        <f t="shared" si="0"/>
        <v>9</v>
      </c>
      <c r="D61" s="1">
        <v>28.9</v>
      </c>
      <c r="E61" s="24">
        <v>4.5333333329999999</v>
      </c>
      <c r="F61" s="5">
        <v>4109424.983</v>
      </c>
      <c r="G61" s="5">
        <v>1885087.300144</v>
      </c>
      <c r="H61" s="25">
        <v>3.3638415951183864</v>
      </c>
      <c r="I61" s="25">
        <v>4.733333333</v>
      </c>
      <c r="J61" s="7">
        <v>0</v>
      </c>
      <c r="K61" s="7">
        <v>4110726.6850000001</v>
      </c>
      <c r="L61" s="7">
        <v>1812355</v>
      </c>
      <c r="M61" s="5">
        <v>1803803.0919999999</v>
      </c>
      <c r="N61" s="21">
        <f t="shared" ref="N61:O61" si="186">D61-D49</f>
        <v>-1.1000000000000014</v>
      </c>
      <c r="O61" s="21">
        <f t="shared" si="186"/>
        <v>-0.66666666700000032</v>
      </c>
      <c r="P61" s="8">
        <f t="shared" ref="P61:Q61" si="187">H$3*H61-H$3*H49</f>
        <v>-60736.063581570052</v>
      </c>
      <c r="Q61" s="28">
        <f t="shared" si="187"/>
        <v>11309.903999999995</v>
      </c>
      <c r="R61" s="20">
        <f t="shared" ref="R61:S61" si="188">P61/$G49</f>
        <v>-4.1061682868698109E-2</v>
      </c>
      <c r="S61" s="20">
        <f t="shared" si="188"/>
        <v>7.6462593052266919E-3</v>
      </c>
      <c r="T61" s="1">
        <f t="shared" si="4"/>
        <v>0.69999999999999929</v>
      </c>
      <c r="U61" s="6">
        <f t="shared" si="5"/>
        <v>-0.20000000000000018</v>
      </c>
      <c r="V61" s="26">
        <f t="shared" si="6"/>
        <v>39865.979690998131</v>
      </c>
      <c r="W61" s="26">
        <f t="shared" si="7"/>
        <v>-53407.87999371672</v>
      </c>
      <c r="X61" s="20">
        <f t="shared" si="8"/>
        <v>1.9666913478678872E-2</v>
      </c>
      <c r="Y61" s="20">
        <f t="shared" si="9"/>
        <v>-2.6347481312575586E-2</v>
      </c>
      <c r="Z61" s="1">
        <f>VLOOKUP(C61,Sheet6!$C$29:$D$40,2,FALSE)</f>
        <v>0.85210636778410342</v>
      </c>
      <c r="AA61" s="5">
        <f t="shared" si="10"/>
        <v>-51753.586531996021</v>
      </c>
      <c r="AB61" s="5">
        <f t="shared" si="11"/>
        <v>9637.2412174268975</v>
      </c>
      <c r="AC61" s="5">
        <f t="shared" si="12"/>
        <v>-42116.345314569124</v>
      </c>
      <c r="AD61" s="20">
        <f t="shared" ref="AD61:AE61" si="189">AA61/$G49</f>
        <v>-3.4988921444349091E-2</v>
      </c>
      <c r="AE61" s="20">
        <f t="shared" si="189"/>
        <v>6.5154262437121186E-3</v>
      </c>
      <c r="AF61" s="20">
        <f t="shared" si="14"/>
        <v>-2.8473495200636974E-2</v>
      </c>
      <c r="AG61" s="19">
        <f t="shared" si="19"/>
        <v>-72275.989346335584</v>
      </c>
      <c r="AH61" s="19">
        <f t="shared" si="20"/>
        <v>25736.820132403824</v>
      </c>
      <c r="AI61" s="19">
        <f t="shared" si="21"/>
        <v>-46539.16921393176</v>
      </c>
    </row>
    <row r="62" spans="1:35" ht="15" customHeight="1" x14ac:dyDescent="0.25">
      <c r="A62" s="1" t="s">
        <v>37</v>
      </c>
      <c r="B62" s="23">
        <v>43739</v>
      </c>
      <c r="C62" s="67">
        <f t="shared" si="0"/>
        <v>10</v>
      </c>
      <c r="D62" s="1">
        <v>29.5</v>
      </c>
      <c r="E62" s="24">
        <v>6.7</v>
      </c>
      <c r="F62" s="5">
        <v>4441285.7869999995</v>
      </c>
      <c r="G62" s="5">
        <v>1952863.237004</v>
      </c>
      <c r="H62" s="25">
        <v>3.3843902633457743</v>
      </c>
      <c r="I62" s="25">
        <v>4.5333333329999999</v>
      </c>
      <c r="J62" s="7">
        <v>0</v>
      </c>
      <c r="K62" s="7">
        <v>4449269.95</v>
      </c>
      <c r="L62" s="7">
        <v>1963991</v>
      </c>
      <c r="M62" s="5">
        <v>1929210.037</v>
      </c>
      <c r="N62" s="21">
        <f t="shared" ref="N62:O62" si="190">D62-D50</f>
        <v>-0.10000000000000142</v>
      </c>
      <c r="O62" s="21">
        <f t="shared" si="190"/>
        <v>2.9666666670000001</v>
      </c>
      <c r="P62" s="8">
        <f t="shared" ref="P62:Q62" si="191">H$3*H62-H$3*H50</f>
        <v>-5502.1406147144735</v>
      </c>
      <c r="Q62" s="28">
        <f t="shared" si="191"/>
        <v>12566.560006283282</v>
      </c>
      <c r="R62" s="20">
        <f t="shared" ref="R62:S62" si="192">P62/$G50</f>
        <v>-3.2810097379385871E-3</v>
      </c>
      <c r="S62" s="20">
        <f t="shared" si="192"/>
        <v>7.4936299597178997E-3</v>
      </c>
      <c r="T62" s="1">
        <f t="shared" si="4"/>
        <v>0.60000000000000142</v>
      </c>
      <c r="U62" s="6">
        <f t="shared" si="5"/>
        <v>2.1666666670000003</v>
      </c>
      <c r="V62" s="26">
        <f t="shared" si="6"/>
        <v>33409.689246213631</v>
      </c>
      <c r="W62" s="26">
        <f t="shared" si="7"/>
        <v>3769.9680000000035</v>
      </c>
      <c r="X62" s="20">
        <f t="shared" si="8"/>
        <v>1.772315226125681E-2</v>
      </c>
      <c r="Y62" s="20">
        <f t="shared" si="9"/>
        <v>1.9998904028009838E-3</v>
      </c>
      <c r="Z62" s="1">
        <f>VLOOKUP(C62,Sheet6!$C$29:$D$40,2,FALSE)</f>
        <v>0.92450997670628865</v>
      </c>
      <c r="AA62" s="5">
        <f t="shared" si="10"/>
        <v>-5086.7838915444026</v>
      </c>
      <c r="AB62" s="5">
        <f t="shared" si="11"/>
        <v>11617.910098687136</v>
      </c>
      <c r="AC62" s="5">
        <f t="shared" si="12"/>
        <v>6531.1262071427336</v>
      </c>
      <c r="AD62" s="20">
        <f t="shared" ref="AD62:AE62" si="193">AA62/$G50</f>
        <v>-3.0333262363947096E-3</v>
      </c>
      <c r="AE62" s="20">
        <f t="shared" si="193"/>
        <v>6.9279356595043431E-3</v>
      </c>
      <c r="AF62" s="20">
        <f t="shared" si="14"/>
        <v>3.8946094231096335E-3</v>
      </c>
      <c r="AG62" s="19">
        <f t="shared" si="19"/>
        <v>46666.80264045162</v>
      </c>
      <c r="AH62" s="19">
        <f t="shared" si="20"/>
        <v>1980.6688812602388</v>
      </c>
      <c r="AI62" s="19">
        <f t="shared" si="21"/>
        <v>48647.471521711857</v>
      </c>
    </row>
    <row r="63" spans="1:35" ht="15" customHeight="1" x14ac:dyDescent="0.25">
      <c r="A63" s="1" t="s">
        <v>37</v>
      </c>
      <c r="B63" s="23">
        <v>43770</v>
      </c>
      <c r="C63" s="67">
        <f t="shared" si="0"/>
        <v>11</v>
      </c>
      <c r="D63" s="1">
        <v>28.1</v>
      </c>
      <c r="E63" s="24">
        <v>2.266666667</v>
      </c>
      <c r="F63" s="5">
        <v>4476438.1519999998</v>
      </c>
      <c r="G63" s="5"/>
      <c r="H63" s="25">
        <v>3.3357695763396999</v>
      </c>
      <c r="I63" s="25">
        <v>6.7</v>
      </c>
      <c r="J63" s="7">
        <v>0</v>
      </c>
      <c r="K63" s="7">
        <v>4481565.3289999999</v>
      </c>
      <c r="L63" s="7">
        <v>1905584</v>
      </c>
      <c r="M63" s="5">
        <v>1924971.088</v>
      </c>
      <c r="N63" s="21">
        <f t="shared" ref="N63:O63" si="194">D63-D51</f>
        <v>-1.3999999999999986</v>
      </c>
      <c r="O63" s="21">
        <f t="shared" si="194"/>
        <v>1.566666667</v>
      </c>
      <c r="P63" s="8">
        <f t="shared" ref="P63:Q63" si="195">H$3*H63-H$3*H51</f>
        <v>-79051.451210123487</v>
      </c>
      <c r="Q63" s="28">
        <f t="shared" si="195"/>
        <v>-55921.19200628328</v>
      </c>
      <c r="R63" s="20">
        <f t="shared" ref="R63:S63" si="196">P63/$G51</f>
        <v>-4.6258261912647931E-2</v>
      </c>
      <c r="S63" s="20">
        <f t="shared" si="196"/>
        <v>-3.2723208830388338E-2</v>
      </c>
      <c r="T63" s="1">
        <f t="shared" si="4"/>
        <v>-1.3999999999999986</v>
      </c>
      <c r="U63" s="6">
        <f t="shared" si="5"/>
        <v>-4.4333333330000002</v>
      </c>
      <c r="V63" s="26">
        <f t="shared" si="6"/>
        <v>-79051.451210123181</v>
      </c>
      <c r="W63" s="26">
        <f t="shared" si="7"/>
        <v>-40841.320006283284</v>
      </c>
      <c r="X63" s="20">
        <f t="shared" si="8"/>
        <v>-4.0479768225552021E-2</v>
      </c>
      <c r="Y63" s="20">
        <f t="shared" si="9"/>
        <v>-2.0913558733862133E-2</v>
      </c>
      <c r="Z63" s="1">
        <f>VLOOKUP(C63,Sheet6!$C$29:$D$40,2,FALSE)</f>
        <v>0.86563005272306859</v>
      </c>
      <c r="AA63" s="5">
        <f t="shared" si="10"/>
        <v>-68429.311878854278</v>
      </c>
      <c r="AB63" s="5">
        <f t="shared" si="11"/>
        <v>-48407.064384735837</v>
      </c>
      <c r="AC63" s="5">
        <f t="shared" si="12"/>
        <v>-116836.37626359012</v>
      </c>
      <c r="AD63" s="20">
        <f t="shared" ref="AD63:AE63" si="197">AA63/$G51</f>
        <v>-4.0042541698322949E-2</v>
      </c>
      <c r="AE63" s="20">
        <f t="shared" si="197"/>
        <v>-2.8326192985117044E-2</v>
      </c>
      <c r="AF63" s="20">
        <f t="shared" si="14"/>
        <v>-6.8368734683439986E-2</v>
      </c>
      <c r="AG63" s="19">
        <f t="shared" si="19"/>
        <v>-63342.527987309877</v>
      </c>
      <c r="AH63" s="19">
        <f t="shared" si="20"/>
        <v>-60024.974483422971</v>
      </c>
      <c r="AI63" s="19">
        <f t="shared" si="21"/>
        <v>-123367.50247073286</v>
      </c>
    </row>
    <row r="64" spans="1:35" ht="15" customHeight="1" x14ac:dyDescent="0.25">
      <c r="A64" s="1" t="s">
        <v>37</v>
      </c>
      <c r="B64" s="23">
        <v>43800</v>
      </c>
      <c r="C64" s="67">
        <f t="shared" si="0"/>
        <v>12</v>
      </c>
      <c r="D64" s="1">
        <v>27.9</v>
      </c>
      <c r="E64" s="24">
        <v>0.83333333300000001</v>
      </c>
      <c r="F64" s="5">
        <v>4593745.7920000004</v>
      </c>
      <c r="G64" s="5"/>
      <c r="H64" s="25">
        <v>3.3286266888273199</v>
      </c>
      <c r="I64" s="25">
        <v>2.266666667</v>
      </c>
      <c r="J64" s="7">
        <v>0</v>
      </c>
      <c r="K64" s="7">
        <v>4604139.9759999998</v>
      </c>
      <c r="L64" s="7">
        <v>2033558</v>
      </c>
      <c r="M64" s="5">
        <v>2024619.7649999999</v>
      </c>
      <c r="N64" s="21">
        <f t="shared" ref="N64:O64" si="198">D64-D52</f>
        <v>-1.1000000000000014</v>
      </c>
      <c r="O64" s="21">
        <f t="shared" si="198"/>
        <v>0.30000000000000004</v>
      </c>
      <c r="P64" s="8">
        <f t="shared" ref="P64:Q64" si="199">H$3*H64-H$3*H52</f>
        <v>-62871.421896986663</v>
      </c>
      <c r="Q64" s="28">
        <f t="shared" si="199"/>
        <v>-29531.416006283282</v>
      </c>
      <c r="R64" s="20">
        <f t="shared" ref="R64:S64" si="200">P64/$G52</f>
        <v>-3.4449679944526183E-2</v>
      </c>
      <c r="S64" s="20">
        <f t="shared" si="200"/>
        <v>-1.6181403235829738E-2</v>
      </c>
      <c r="T64" s="1">
        <f t="shared" si="4"/>
        <v>-0.20000000000000284</v>
      </c>
      <c r="U64" s="6">
        <f t="shared" si="5"/>
        <v>-1.4333333339999998</v>
      </c>
      <c r="V64" s="26">
        <f t="shared" si="6"/>
        <v>-11613.48509151593</v>
      </c>
      <c r="W64" s="26">
        <f t="shared" si="7"/>
        <v>83567.623993716727</v>
      </c>
      <c r="X64" s="20">
        <f>V64/$M63</f>
        <v>-6.0330698803284727E-3</v>
      </c>
      <c r="Y64" s="20">
        <f>W64/$M63</f>
        <v>4.3412404744500102E-2</v>
      </c>
      <c r="Z64" s="1">
        <f>VLOOKUP(C64,Sheet6!$C$29:$D$40,2,FALSE)</f>
        <v>0.89916490485991463</v>
      </c>
      <c r="AA64" s="5">
        <f t="shared" si="10"/>
        <v>-56531.776088411563</v>
      </c>
      <c r="AB64" s="5">
        <f t="shared" si="11"/>
        <v>-26553.612863668266</v>
      </c>
      <c r="AC64" s="5">
        <f t="shared" si="12"/>
        <v>-83085.388952079826</v>
      </c>
      <c r="AD64" s="20">
        <f t="shared" ref="AD64:AE64" si="201">AA64/$G52</f>
        <v>-3.0975943189774389E-2</v>
      </c>
      <c r="AE64" s="20">
        <f t="shared" si="201"/>
        <v>-1.454974990104476E-2</v>
      </c>
      <c r="AF64" s="20">
        <f t="shared" si="14"/>
        <v>-4.552569309081915E-2</v>
      </c>
      <c r="AG64" s="19">
        <f t="shared" si="19"/>
        <v>11897.535790442715</v>
      </c>
      <c r="AH64" s="19">
        <f t="shared" si="20"/>
        <v>21853.451521067571</v>
      </c>
      <c r="AI64" s="19">
        <f t="shared" si="21"/>
        <v>33750.987311510296</v>
      </c>
    </row>
    <row r="65" spans="1:35" ht="15" customHeight="1" x14ac:dyDescent="0.25">
      <c r="A65" s="1" t="s">
        <v>37</v>
      </c>
      <c r="B65" s="23">
        <v>43831</v>
      </c>
      <c r="C65" s="67">
        <f t="shared" si="0"/>
        <v>1</v>
      </c>
      <c r="D65" s="1">
        <v>28.9</v>
      </c>
      <c r="E65" s="24">
        <v>0</v>
      </c>
      <c r="F65" s="5">
        <v>4743835.0659999996</v>
      </c>
      <c r="G65" s="5"/>
      <c r="H65" s="25">
        <v>3.3638415951183864</v>
      </c>
      <c r="I65" s="25">
        <v>0.83333333300000001</v>
      </c>
      <c r="J65" s="7">
        <v>0</v>
      </c>
      <c r="K65" s="7">
        <v>4753623.4859999996</v>
      </c>
      <c r="L65" s="7">
        <v>2142235</v>
      </c>
      <c r="M65" s="5">
        <v>2095261.0160000001</v>
      </c>
      <c r="N65" s="21">
        <f t="shared" ref="N65:O65" si="202">D65-D53</f>
        <v>-0.60000000000000142</v>
      </c>
      <c r="O65" s="21">
        <f t="shared" si="202"/>
        <v>-3.3333333E-2</v>
      </c>
      <c r="P65" s="8">
        <f t="shared" ref="P65:Q65" si="203">H$3*H65-H$3*H53</f>
        <v>-33409.689246213995</v>
      </c>
      <c r="Q65" s="28">
        <f t="shared" si="203"/>
        <v>-5654.9520000000011</v>
      </c>
      <c r="R65" s="20">
        <f t="shared" ref="R65:S65" si="204">P65/$G53</f>
        <v>-1.7765284259591653E-2</v>
      </c>
      <c r="S65" s="20">
        <f t="shared" si="204"/>
        <v>-3.0069669015473036E-3</v>
      </c>
      <c r="T65" s="1">
        <f t="shared" si="4"/>
        <v>1</v>
      </c>
      <c r="U65" s="6">
        <f t="shared" si="5"/>
        <v>-0.83333333300000001</v>
      </c>
      <c r="V65" s="26">
        <f t="shared" si="6"/>
        <v>57255.247055425483</v>
      </c>
      <c r="W65" s="26">
        <f t="shared" si="7"/>
        <v>27018.104012566557</v>
      </c>
      <c r="X65" s="20">
        <f t="shared" ref="X65:X71" si="205">V65/$M64</f>
        <v>2.8279506130093265E-2</v>
      </c>
      <c r="Y65" s="20">
        <f t="shared" ref="Y65:Y71" si="206">W65/$M64</f>
        <v>1.3344779340611918E-2</v>
      </c>
      <c r="Z65" s="1">
        <f>VLOOKUP(C65,Sheet6!$C$29:$D$40,2,FALSE)</f>
        <v>0.91580622642287679</v>
      </c>
      <c r="AA65" s="5">
        <f t="shared" si="10"/>
        <v>-30596.801434536206</v>
      </c>
      <c r="AB65" s="5">
        <f t="shared" si="11"/>
        <v>-5178.8402517225013</v>
      </c>
      <c r="AC65" s="5">
        <f t="shared" si="12"/>
        <v>-35775.641686258707</v>
      </c>
      <c r="AD65" s="20">
        <f t="shared" ref="AD65:AE65" si="207">AA65/$G53</f>
        <v>-1.6269557939106363E-2</v>
      </c>
      <c r="AE65" s="20">
        <f t="shared" si="207"/>
        <v>-2.7537990110845264E-3</v>
      </c>
      <c r="AF65" s="20">
        <f t="shared" si="14"/>
        <v>-1.9023356950190889E-2</v>
      </c>
      <c r="AG65" s="19">
        <f t="shared" si="19"/>
        <v>25934.974653875357</v>
      </c>
      <c r="AH65" s="19">
        <f t="shared" si="20"/>
        <v>21374.772611945766</v>
      </c>
      <c r="AI65" s="19">
        <f t="shared" si="21"/>
        <v>47309.747265821119</v>
      </c>
    </row>
    <row r="66" spans="1:35" ht="15" customHeight="1" x14ac:dyDescent="0.25">
      <c r="A66" s="1" t="s">
        <v>37</v>
      </c>
      <c r="B66" s="23">
        <v>43862</v>
      </c>
      <c r="C66" s="67">
        <f t="shared" si="0"/>
        <v>2</v>
      </c>
      <c r="D66" s="1">
        <v>31.5</v>
      </c>
      <c r="E66" s="24">
        <v>0.103333333</v>
      </c>
      <c r="F66" s="5">
        <v>4543257.9440000001</v>
      </c>
      <c r="G66" s="5"/>
      <c r="H66" s="25">
        <v>3.4499875458315872</v>
      </c>
      <c r="I66" s="25">
        <v>0</v>
      </c>
      <c r="J66" s="7">
        <v>0</v>
      </c>
      <c r="K66" s="7">
        <v>4543711.2230000002</v>
      </c>
      <c r="L66" s="7">
        <v>2128178</v>
      </c>
      <c r="M66" s="5">
        <v>2005531.4920000001</v>
      </c>
      <c r="N66" s="21">
        <f t="shared" ref="N66:O66" si="208">D66-D54</f>
        <v>-0.60000000000000142</v>
      </c>
      <c r="O66" s="21">
        <f t="shared" si="208"/>
        <v>-1.83</v>
      </c>
      <c r="P66" s="8">
        <f t="shared" ref="P66:Q66" si="209">H$3*H66-H$3*H54</f>
        <v>-30677.910129294731</v>
      </c>
      <c r="Q66" s="28">
        <f t="shared" si="209"/>
        <v>628.32799371672002</v>
      </c>
      <c r="R66" s="20">
        <f t="shared" ref="R66:S66" si="210">P66/$G54</f>
        <v>-1.7446777083304613E-2</v>
      </c>
      <c r="S66" s="20">
        <f t="shared" si="210"/>
        <v>3.5733524204791239E-4</v>
      </c>
      <c r="T66" s="1">
        <f t="shared" si="4"/>
        <v>2.6000000000000014</v>
      </c>
      <c r="U66" s="6">
        <f t="shared" si="5"/>
        <v>0.103333333</v>
      </c>
      <c r="V66" s="26">
        <f t="shared" si="6"/>
        <v>140063.06449152954</v>
      </c>
      <c r="W66" s="26">
        <f t="shared" si="7"/>
        <v>15708.19999371672</v>
      </c>
      <c r="X66" s="20">
        <f t="shared" si="205"/>
        <v>6.6847549504318912E-2</v>
      </c>
      <c r="Y66" s="20">
        <f t="shared" si="206"/>
        <v>7.4970134383088808E-3</v>
      </c>
      <c r="Z66" s="1">
        <f>VLOOKUP(C66,Sheet6!$C$29:$D$40,2,FALSE)</f>
        <v>0.85741957228942645</v>
      </c>
      <c r="AA66" s="5">
        <f t="shared" si="10"/>
        <v>-26303.840581793353</v>
      </c>
      <c r="AB66" s="5">
        <f t="shared" si="11"/>
        <v>538.7407196300635</v>
      </c>
      <c r="AC66" s="5">
        <f t="shared" si="12"/>
        <v>-25765.09986216329</v>
      </c>
      <c r="AD66" s="20">
        <f t="shared" ref="AD66:AE66" si="211">AA66/$G54</f>
        <v>-1.495920814459601E-2</v>
      </c>
      <c r="AE66" s="20">
        <f t="shared" si="211"/>
        <v>3.0638623040065972E-4</v>
      </c>
      <c r="AF66" s="20">
        <f t="shared" si="14"/>
        <v>-1.4652821914195351E-2</v>
      </c>
      <c r="AG66" s="19">
        <f t="shared" si="19"/>
        <v>4292.9608527428536</v>
      </c>
      <c r="AH66" s="19">
        <f t="shared" si="20"/>
        <v>5717.580971352565</v>
      </c>
      <c r="AI66" s="19">
        <f t="shared" si="21"/>
        <v>10010.541824095417</v>
      </c>
    </row>
    <row r="67" spans="1:35" ht="15" customHeight="1" x14ac:dyDescent="0.25">
      <c r="A67" s="1" t="s">
        <v>37</v>
      </c>
      <c r="B67" s="23">
        <v>43891</v>
      </c>
      <c r="C67" s="67">
        <f t="shared" si="0"/>
        <v>3</v>
      </c>
      <c r="D67" s="1">
        <v>33.5</v>
      </c>
      <c r="E67" s="24">
        <v>0.53333333299999997</v>
      </c>
      <c r="F67" s="5">
        <v>5496342.4979999997</v>
      </c>
      <c r="G67" s="5"/>
      <c r="H67" s="25">
        <v>3.5115454388310208</v>
      </c>
      <c r="I67" s="25">
        <v>0.103333333</v>
      </c>
      <c r="J67" s="7">
        <v>0</v>
      </c>
      <c r="K67" s="7">
        <v>5495340.2410000004</v>
      </c>
      <c r="L67" s="7">
        <v>2544251</v>
      </c>
      <c r="M67" s="5">
        <v>2442199.9730000002</v>
      </c>
      <c r="N67" s="21">
        <f t="shared" ref="N67:O67" si="212">D67-D55</f>
        <v>-1.2999999999999972</v>
      </c>
      <c r="O67" s="21">
        <f t="shared" si="212"/>
        <v>0.53333333299999997</v>
      </c>
      <c r="P67" s="8">
        <f t="shared" ref="P67:Q67" si="213">H$3*H67-H$3*H55</f>
        <v>-61900.456803930923</v>
      </c>
      <c r="Q67" s="28">
        <f t="shared" si="213"/>
        <v>34495.207200000004</v>
      </c>
      <c r="R67" s="20">
        <f t="shared" ref="R67:S67" si="214">P67/$G55</f>
        <v>-2.7375437562096833E-2</v>
      </c>
      <c r="S67" s="20">
        <f t="shared" si="214"/>
        <v>1.5255483394675452E-2</v>
      </c>
      <c r="T67" s="1">
        <f t="shared" si="4"/>
        <v>2</v>
      </c>
      <c r="U67" s="6">
        <f t="shared" si="5"/>
        <v>0.42999999999999994</v>
      </c>
      <c r="V67" s="26">
        <f t="shared" si="6"/>
        <v>100085.80862781209</v>
      </c>
      <c r="W67" s="26">
        <f t="shared" si="7"/>
        <v>-1947.81679371672</v>
      </c>
      <c r="X67" s="20">
        <f t="shared" si="205"/>
        <v>4.9904880091412737E-2</v>
      </c>
      <c r="Y67" s="20">
        <f t="shared" si="206"/>
        <v>-9.7122224282515527E-4</v>
      </c>
      <c r="Z67" s="1">
        <f>VLOOKUP(C67,Sheet6!$C$29:$D$40,2,FALSE)</f>
        <v>1.1235571937149844</v>
      </c>
      <c r="AA67" s="5">
        <f t="shared" si="10"/>
        <v>-69548.703536300236</v>
      </c>
      <c r="AB67" s="5">
        <f t="shared" si="11"/>
        <v>38757.33819824893</v>
      </c>
      <c r="AC67" s="5">
        <f t="shared" si="12"/>
        <v>-30791.365338051306</v>
      </c>
      <c r="AD67" s="20">
        <f t="shared" ref="AD67:AE67" si="215">AA67/$G55</f>
        <v>-3.0757869803989292E-2</v>
      </c>
      <c r="AE67" s="20">
        <f t="shared" si="215"/>
        <v>1.7140408111687093E-2</v>
      </c>
      <c r="AF67" s="20">
        <f t="shared" si="14"/>
        <v>-1.3617461692302199E-2</v>
      </c>
      <c r="AG67" s="19">
        <f t="shared" si="19"/>
        <v>-43244.862954506883</v>
      </c>
      <c r="AH67" s="19">
        <f t="shared" si="20"/>
        <v>38218.597478618867</v>
      </c>
      <c r="AI67" s="19">
        <f t="shared" si="21"/>
        <v>-5026.2654758880162</v>
      </c>
    </row>
    <row r="68" spans="1:35" ht="15" customHeight="1" x14ac:dyDescent="0.25">
      <c r="A68" s="1" t="s">
        <v>37</v>
      </c>
      <c r="B68" s="23">
        <v>43922</v>
      </c>
      <c r="C68" s="67">
        <f t="shared" si="0"/>
        <v>4</v>
      </c>
      <c r="D68" s="1">
        <v>35</v>
      </c>
      <c r="E68" s="24">
        <v>3.0666666669999998</v>
      </c>
      <c r="F68" s="5">
        <v>5917786.4720000001</v>
      </c>
      <c r="G68" s="5"/>
      <c r="H68" s="25">
        <v>3.5553480614894135</v>
      </c>
      <c r="I68" s="25">
        <v>0.53333333299999997</v>
      </c>
      <c r="J68" s="7">
        <v>0</v>
      </c>
      <c r="K68" s="7">
        <v>5927839.7070000004</v>
      </c>
      <c r="L68" s="7">
        <v>2736039</v>
      </c>
      <c r="M68" s="5">
        <v>2593677.7549999999</v>
      </c>
      <c r="N68" s="21">
        <f t="shared" ref="N68:O68" si="216">D68-D56</f>
        <v>-0.79999999999999716</v>
      </c>
      <c r="O68" s="21">
        <f t="shared" si="216"/>
        <v>2.9633333339999997</v>
      </c>
      <c r="P68" s="8">
        <f t="shared" ref="P68:Q68" si="217">H$3*H68-H$3*H56</f>
        <v>-36744.637317435816</v>
      </c>
      <c r="Q68" s="28">
        <f t="shared" si="217"/>
        <v>-10053.247993716719</v>
      </c>
      <c r="R68" s="20">
        <f t="shared" ref="R68:S68" si="218">P68/$G56</f>
        <v>-1.4364039240037187E-2</v>
      </c>
      <c r="S68" s="20">
        <f t="shared" si="218"/>
        <v>-3.9299679957121225E-3</v>
      </c>
      <c r="T68" s="1">
        <f t="shared" si="4"/>
        <v>1.5</v>
      </c>
      <c r="U68" s="6">
        <f t="shared" si="5"/>
        <v>2.5333333339999999</v>
      </c>
      <c r="V68" s="26">
        <f t="shared" si="6"/>
        <v>71217.851930450255</v>
      </c>
      <c r="W68" s="26">
        <f t="shared" si="7"/>
        <v>-8105.4311999999991</v>
      </c>
      <c r="X68" s="20">
        <f t="shared" si="205"/>
        <v>2.9161351534602711E-2</v>
      </c>
      <c r="Y68" s="20">
        <f t="shared" si="206"/>
        <v>-3.3189056136313363E-3</v>
      </c>
      <c r="Z68" s="1">
        <f>VLOOKUP(C68,Sheet6!$C$29:$D$40,2,FALSE)</f>
        <v>1.2083345204317792</v>
      </c>
      <c r="AA68" s="5">
        <f t="shared" si="10"/>
        <v>-44399.813711403469</v>
      </c>
      <c r="AB68" s="5">
        <f t="shared" si="11"/>
        <v>-12147.686593269438</v>
      </c>
      <c r="AC68" s="5">
        <f t="shared" si="12"/>
        <v>-56547.500304672911</v>
      </c>
      <c r="AD68" s="20">
        <f t="shared" ref="AD68:AE68" si="219">AA68/$G56</f>
        <v>-1.7356564466573594E-2</v>
      </c>
      <c r="AE68" s="20">
        <f t="shared" si="219"/>
        <v>-4.7487159934110476E-3</v>
      </c>
      <c r="AF68" s="20">
        <f t="shared" si="14"/>
        <v>-2.2105280459984642E-2</v>
      </c>
      <c r="AG68" s="19">
        <f t="shared" si="19"/>
        <v>25148.889824896767</v>
      </c>
      <c r="AH68" s="19">
        <f t="shared" si="20"/>
        <v>-50905.024791518372</v>
      </c>
      <c r="AI68" s="19">
        <f t="shared" si="21"/>
        <v>-25756.134966621605</v>
      </c>
    </row>
    <row r="69" spans="1:35" ht="15" customHeight="1" x14ac:dyDescent="0.25">
      <c r="A69" s="1" t="s">
        <v>37</v>
      </c>
      <c r="B69" s="23">
        <v>43952</v>
      </c>
      <c r="C69" s="67">
        <f t="shared" si="0"/>
        <v>5</v>
      </c>
      <c r="D69" s="1">
        <v>33.6</v>
      </c>
      <c r="E69" s="24">
        <v>4.4333333330000002</v>
      </c>
      <c r="F69" s="5">
        <v>6236992.2039999999</v>
      </c>
      <c r="G69" s="5"/>
      <c r="H69" s="25">
        <v>3.5145260669691587</v>
      </c>
      <c r="I69" s="25">
        <v>3.0666666669999998</v>
      </c>
      <c r="J69" s="7">
        <v>0</v>
      </c>
      <c r="K69" s="7">
        <v>6244469.2390000001</v>
      </c>
      <c r="L69" s="7">
        <v>2788986</v>
      </c>
      <c r="M69" s="5">
        <v>2675914.1239999998</v>
      </c>
      <c r="N69" s="21">
        <f t="shared" ref="N69:O69" si="220">D69-D57</f>
        <v>-0.79999999999999716</v>
      </c>
      <c r="O69" s="21">
        <f t="shared" si="220"/>
        <v>-0.5</v>
      </c>
      <c r="P69" s="8">
        <f t="shared" ref="P69:Q69" si="221">H$3*H69-H$3*H57</f>
        <v>-38257.78865978308</v>
      </c>
      <c r="Q69" s="28">
        <f t="shared" si="221"/>
        <v>-55858.35921256656</v>
      </c>
      <c r="R69" s="20">
        <f t="shared" ref="R69:S69" si="222">P69/$G57</f>
        <v>-1.4327241952487893E-2</v>
      </c>
      <c r="S69" s="20">
        <f t="shared" si="222"/>
        <v>-2.0918517654646897E-2</v>
      </c>
      <c r="T69" s="1">
        <f t="shared" si="4"/>
        <v>-1.3999999999999986</v>
      </c>
      <c r="U69" s="6">
        <f t="shared" si="5"/>
        <v>1.3666666660000004</v>
      </c>
      <c r="V69" s="26">
        <f t="shared" si="6"/>
        <v>-66371.70527258642</v>
      </c>
      <c r="W69" s="26">
        <f t="shared" si="7"/>
        <v>-47752.928012566561</v>
      </c>
      <c r="X69" s="20">
        <f t="shared" si="205"/>
        <v>-2.558980395488121E-2</v>
      </c>
      <c r="Y69" s="20">
        <f t="shared" si="206"/>
        <v>-1.841128024501508E-2</v>
      </c>
      <c r="Z69" s="1">
        <f>VLOOKUP(C69,Sheet6!$C$29:$D$40,2,FALSE)</f>
        <v>1.2777234086262972</v>
      </c>
      <c r="AA69" s="5">
        <f t="shared" si="10"/>
        <v>-48882.872132882534</v>
      </c>
      <c r="AB69" s="5">
        <f t="shared" si="11"/>
        <v>-71371.53313335267</v>
      </c>
      <c r="AC69" s="5">
        <f t="shared" si="12"/>
        <v>-120254.4052662352</v>
      </c>
      <c r="AD69" s="20">
        <f t="shared" ref="AD69:AE69" si="223">AA69/$G57</f>
        <v>-1.8306252423746516E-2</v>
      </c>
      <c r="AE69" s="20">
        <f t="shared" si="223"/>
        <v>-2.6728079681104806E-2</v>
      </c>
      <c r="AF69" s="20">
        <f t="shared" si="14"/>
        <v>-4.5034332104851318E-2</v>
      </c>
      <c r="AG69" s="19">
        <f t="shared" si="19"/>
        <v>-4483.0584214790651</v>
      </c>
      <c r="AH69" s="19">
        <f t="shared" si="20"/>
        <v>-59223.846540083236</v>
      </c>
      <c r="AI69" s="19">
        <f t="shared" si="21"/>
        <v>-63706.904961562293</v>
      </c>
    </row>
    <row r="70" spans="1:35" ht="15" customHeight="1" x14ac:dyDescent="0.25">
      <c r="A70" s="1" t="s">
        <v>37</v>
      </c>
      <c r="B70" s="23">
        <v>43983</v>
      </c>
      <c r="C70" s="67">
        <f t="shared" ref="C70:C71" si="224">MONTH(B70)</f>
        <v>6</v>
      </c>
      <c r="D70" s="1">
        <v>30.3</v>
      </c>
      <c r="E70" s="24">
        <v>4.6333333330000004</v>
      </c>
      <c r="F70" s="5">
        <v>5721328.9919999996</v>
      </c>
      <c r="G70" s="5"/>
      <c r="H70" s="25">
        <v>3.4111477125153233</v>
      </c>
      <c r="I70" s="25">
        <v>4.4333333330000002</v>
      </c>
      <c r="J70" s="7">
        <v>0</v>
      </c>
      <c r="K70" s="7">
        <v>5751573.3640000001</v>
      </c>
      <c r="L70" s="7">
        <v>2501944</v>
      </c>
      <c r="M70" s="5">
        <v>2496787.16</v>
      </c>
      <c r="N70" s="21">
        <f t="shared" ref="N70:O70" si="225">D70-D58</f>
        <v>-1.1999999999999993</v>
      </c>
      <c r="O70" s="21">
        <f t="shared" si="225"/>
        <v>2.0333333330000003</v>
      </c>
      <c r="P70" s="8">
        <f t="shared" ref="P70:Q70" si="226">H$3*H70-H$3*H58</f>
        <v>-63148.947032080963</v>
      </c>
      <c r="Q70" s="28">
        <f t="shared" si="226"/>
        <v>9424.9199999999983</v>
      </c>
      <c r="R70" s="20">
        <f t="shared" ref="R70:S70" si="227">P70/$G58</f>
        <v>-2.3188860555163331E-2</v>
      </c>
      <c r="S70" s="20">
        <f t="shared" si="227"/>
        <v>3.4609152788017262E-3</v>
      </c>
      <c r="T70" s="1">
        <f t="shared" si="4"/>
        <v>-3.3000000000000007</v>
      </c>
      <c r="U70" s="6">
        <f t="shared" si="5"/>
        <v>0.20000000000000018</v>
      </c>
      <c r="V70" s="26">
        <f t="shared" si="6"/>
        <v>-168080.90231775629</v>
      </c>
      <c r="W70" s="26">
        <f t="shared" si="7"/>
        <v>-25761.447987433447</v>
      </c>
      <c r="X70" s="20">
        <f t="shared" si="205"/>
        <v>-6.2812517341366031E-2</v>
      </c>
      <c r="Y70" s="20">
        <f t="shared" si="206"/>
        <v>-9.6271579705722449E-3</v>
      </c>
      <c r="Z70" s="1">
        <f>VLOOKUP(C70,Sheet6!$C$29:$D$40,2,FALSE)</f>
        <v>1.147286757021476</v>
      </c>
      <c r="AA70" s="5">
        <f t="shared" si="10"/>
        <v>-72449.950649757127</v>
      </c>
      <c r="AB70" s="5">
        <f t="shared" si="11"/>
        <v>10813.085901986848</v>
      </c>
      <c r="AC70" s="5">
        <f t="shared" si="12"/>
        <v>-61636.864747770276</v>
      </c>
      <c r="AD70" s="20">
        <f t="shared" ref="AD70:AE70" si="228">AA70/$G58</f>
        <v>-2.660427262535656E-2</v>
      </c>
      <c r="AE70" s="20">
        <f t="shared" si="228"/>
        <v>3.9706622665425101E-3</v>
      </c>
      <c r="AF70" s="20">
        <f t="shared" si="14"/>
        <v>-2.263361035881405E-2</v>
      </c>
      <c r="AG70" s="19">
        <f t="shared" si="19"/>
        <v>-23567.078516874593</v>
      </c>
      <c r="AH70" s="19">
        <f t="shared" si="20"/>
        <v>82184.619035339521</v>
      </c>
      <c r="AI70" s="19">
        <f t="shared" si="21"/>
        <v>58617.540518464928</v>
      </c>
    </row>
    <row r="71" spans="1:35" ht="15" customHeight="1" x14ac:dyDescent="0.25">
      <c r="A71" s="1" t="s">
        <v>37</v>
      </c>
      <c r="B71" s="23">
        <v>44013</v>
      </c>
      <c r="C71" s="67">
        <f t="shared" si="224"/>
        <v>7</v>
      </c>
      <c r="D71" s="1">
        <v>28.9</v>
      </c>
      <c r="E71" s="24">
        <v>4.233333333</v>
      </c>
      <c r="F71" s="5">
        <v>5103184.4009999996</v>
      </c>
      <c r="G71" s="5"/>
      <c r="H71" s="25">
        <v>3.3638415951183864</v>
      </c>
      <c r="I71" s="25">
        <v>4.6333333330000004</v>
      </c>
      <c r="J71" s="7">
        <v>0</v>
      </c>
      <c r="K71" s="7">
        <v>5125826.534</v>
      </c>
      <c r="L71" s="7">
        <v>2219027</v>
      </c>
      <c r="M71" s="5">
        <v>2208267.2540000002</v>
      </c>
      <c r="N71" s="21">
        <f t="shared" ref="N71:O71" si="229">D71-D59</f>
        <v>-0.80000000000000071</v>
      </c>
      <c r="O71" s="21">
        <f t="shared" si="229"/>
        <v>2.3333333330000001</v>
      </c>
      <c r="P71" s="8">
        <f t="shared" ref="P71:Q71" si="230">H$3*H71-H$3*H59</f>
        <v>-44395.413473743014</v>
      </c>
      <c r="Q71" s="28">
        <f t="shared" si="230"/>
        <v>-38328.007993716732</v>
      </c>
      <c r="R71" s="20">
        <f t="shared" ref="R71:S71" si="231">P71/$G59</f>
        <v>-1.8840027862129342E-2</v>
      </c>
      <c r="S71" s="20">
        <f t="shared" si="231"/>
        <v>-1.6265210344951844E-2</v>
      </c>
      <c r="T71" s="1">
        <f t="shared" si="4"/>
        <v>-1.4000000000000021</v>
      </c>
      <c r="U71" s="6">
        <f t="shared" si="5"/>
        <v>-0.40000000000000036</v>
      </c>
      <c r="V71" s="26">
        <f t="shared" si="6"/>
        <v>-76914.117459449175</v>
      </c>
      <c r="W71" s="26">
        <f t="shared" si="7"/>
        <v>-3769.9680000000035</v>
      </c>
      <c r="X71" s="20">
        <f t="shared" si="205"/>
        <v>-3.0805235901425081E-2</v>
      </c>
      <c r="Y71" s="20">
        <f t="shared" si="206"/>
        <v>-1.5099276623963427E-3</v>
      </c>
      <c r="Z71" s="1">
        <f>VLOOKUP(C71,Sheet6!$C$29:$D$40,2,FALSE)</f>
        <v>0.99787209738094462</v>
      </c>
      <c r="AA71" s="5">
        <f t="shared" si="10"/>
        <v>-44300.944357138193</v>
      </c>
      <c r="AB71" s="5">
        <f t="shared" si="11"/>
        <v>-38246.449725123726</v>
      </c>
      <c r="AC71" s="5">
        <f t="shared" si="12"/>
        <v>-82547.394082261919</v>
      </c>
      <c r="AD71" s="20">
        <f t="shared" ref="AD71:AE71" si="232">AA71/$G59</f>
        <v>-1.8799938117498444E-2</v>
      </c>
      <c r="AE71" s="20">
        <f t="shared" si="232"/>
        <v>-1.6230599561259336E-2</v>
      </c>
      <c r="AF71" s="20">
        <f t="shared" si="14"/>
        <v>-3.503053767875778E-2</v>
      </c>
      <c r="AG71" s="19">
        <f t="shared" si="19"/>
        <v>28149.006292618935</v>
      </c>
      <c r="AH71" s="19">
        <f t="shared" si="20"/>
        <v>-49059.53562711057</v>
      </c>
      <c r="AI71" s="19">
        <f t="shared" si="21"/>
        <v>-20910.529334491643</v>
      </c>
    </row>
    <row r="72" spans="1:35" x14ac:dyDescent="0.25">
      <c r="I72" s="18"/>
    </row>
    <row r="74" spans="1:35" x14ac:dyDescent="0.25">
      <c r="O74" s="1">
        <v>2016</v>
      </c>
      <c r="P74" s="58">
        <f>SUM(P17:P28)</f>
        <v>452681.35396740492</v>
      </c>
      <c r="V74" s="58">
        <f>SUM(V17:V28)</f>
        <v>28276.904032116639</v>
      </c>
    </row>
    <row r="75" spans="1:35" x14ac:dyDescent="0.25">
      <c r="O75" s="1">
        <v>2017</v>
      </c>
      <c r="P75" s="58">
        <f>SUM(P29:P40)</f>
        <v>-166377.48651786987</v>
      </c>
      <c r="V75" s="58">
        <f>SUM(V29:V40)</f>
        <v>-51257.93680547089</v>
      </c>
    </row>
    <row r="76" spans="1:35" x14ac:dyDescent="0.25">
      <c r="O76" s="1">
        <v>2018</v>
      </c>
      <c r="P76" s="58">
        <f>SUM(P41:P52)</f>
        <v>-298641.8203737149</v>
      </c>
      <c r="V76" s="58">
        <f>SUM(V41:V52)</f>
        <v>51257.936805470839</v>
      </c>
    </row>
    <row r="77" spans="1:35" x14ac:dyDescent="0.25">
      <c r="O77" s="1">
        <v>2019</v>
      </c>
      <c r="P77" s="58">
        <f>SUM(P53:P64)</f>
        <v>320914.25170017127</v>
      </c>
      <c r="V77" s="58">
        <f>SUM(V53:V64)</f>
        <v>-62871.421896986809</v>
      </c>
    </row>
    <row r="79" spans="1:35" x14ac:dyDescent="0.25">
      <c r="P79" s="58">
        <f>P77+P76</f>
        <v>22272.431326456368</v>
      </c>
      <c r="V79" s="58">
        <f>V77+V76</f>
        <v>-11613.48509151597</v>
      </c>
    </row>
  </sheetData>
  <mergeCells count="2">
    <mergeCell ref="N3:S3"/>
    <mergeCell ref="T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Sheet4</vt:lpstr>
      <vt:lpstr>Sheet1</vt:lpstr>
      <vt:lpstr>Sheet6</vt:lpstr>
      <vt:lpstr>AP_New_SPK</vt:lpstr>
      <vt:lpstr>Gujarat_SPK_new (2)</vt:lpstr>
      <vt:lpstr>Gujarat_SPK_new</vt:lpstr>
      <vt:lpstr>AP_Water</vt:lpstr>
      <vt:lpstr>Patna,Bihar</vt:lpstr>
      <vt:lpstr>Bengaluru, India</vt:lpstr>
      <vt:lpstr>Bengaluru, India (2)</vt:lpstr>
      <vt:lpstr>Mumbai</vt:lpstr>
      <vt:lpstr>UP_Hydration</vt:lpstr>
      <vt:lpstr>Ahmadabad, India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SantoshNair</dc:creator>
  <cp:lastModifiedBy>kavyahbhat</cp:lastModifiedBy>
  <dcterms:created xsi:type="dcterms:W3CDTF">2020-01-15T06:57:50Z</dcterms:created>
  <dcterms:modified xsi:type="dcterms:W3CDTF">2020-07-24T09:00:25Z</dcterms:modified>
</cp:coreProperties>
</file>