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Kavya Bhat-8.13.2021\SynologyDrive\MMM Gaming Projects\Gaming Projects\Gume\"/>
    </mc:Choice>
  </mc:AlternateContent>
  <xr:revisionPtr revIDLastSave="0" documentId="13_ncr:1_{093F0A4E-3CC8-42A0-972B-8620406BA070}" xr6:coauthVersionLast="47" xr6:coauthVersionMax="47" xr10:uidLastSave="{00000000-0000-0000-0000-000000000000}"/>
  <bookViews>
    <workbookView xWindow="0" yWindow="0" windowWidth="20490" windowHeight="10920" tabRatio="625" activeTab="1" xr2:uid="{00000000-000D-0000-FFFF-FFFF00000000}"/>
  </bookViews>
  <sheets>
    <sheet name="Cover" sheetId="19" r:id="rId1"/>
    <sheet name="Model Fit" sheetId="20" r:id="rId2"/>
    <sheet name="Hold Out" sheetId="29" r:id="rId3"/>
    <sheet name="Adoption Rate" sheetId="31" r:id="rId4"/>
    <sheet name="Contribution" sheetId="16" r:id="rId5"/>
    <sheet name="MediaSummary Split" sheetId="32" r:id="rId6"/>
    <sheet name="MediaSummary Split (2)" sheetId="36" state="hidden" r:id="rId7"/>
    <sheet name="Response Curves" sheetId="33" r:id="rId8"/>
    <sheet name="Supporting graphs" sheetId="35" r:id="rId9"/>
  </sheets>
  <definedNames>
    <definedName name="_xlnm._FilterDatabase" localSheetId="2" hidden="1">'Hold Out'!$A$1:$E$84</definedName>
    <definedName name="_xlnm._FilterDatabase" localSheetId="1" hidden="1">'Model Fit'!$A$1:$E$84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6" l="1"/>
  <c r="I8" i="16"/>
  <c r="I9" i="16"/>
  <c r="I10" i="16"/>
  <c r="I11" i="16"/>
  <c r="I12" i="16"/>
  <c r="H8" i="16"/>
  <c r="H9" i="16"/>
  <c r="H10" i="16"/>
  <c r="H11" i="16"/>
  <c r="H12" i="16"/>
  <c r="H7" i="16"/>
  <c r="J5" i="36"/>
  <c r="J4" i="36"/>
  <c r="J2" i="29"/>
  <c r="AA16" i="36" l="1"/>
  <c r="R16" i="36"/>
  <c r="P16" i="36"/>
  <c r="N16" i="36"/>
  <c r="M16" i="36"/>
  <c r="K16" i="36"/>
  <c r="J16" i="36"/>
  <c r="T16" i="36" s="1"/>
  <c r="F16" i="36"/>
  <c r="E16" i="36"/>
  <c r="AA15" i="36"/>
  <c r="Z15" i="36"/>
  <c r="Y15" i="36"/>
  <c r="X15" i="36"/>
  <c r="W15" i="36"/>
  <c r="R15" i="36"/>
  <c r="N15" i="36"/>
  <c r="K15" i="36"/>
  <c r="J15" i="36"/>
  <c r="M15" i="36" s="1"/>
  <c r="F15" i="36"/>
  <c r="E15" i="36"/>
  <c r="P15" i="36" s="1"/>
  <c r="AA14" i="36"/>
  <c r="Z14" i="36"/>
  <c r="Y14" i="36"/>
  <c r="X14" i="36"/>
  <c r="W14" i="36"/>
  <c r="R14" i="36"/>
  <c r="N14" i="36"/>
  <c r="K14" i="36"/>
  <c r="J14" i="36"/>
  <c r="T14" i="36" s="1"/>
  <c r="F14" i="36"/>
  <c r="E14" i="36"/>
  <c r="M14" i="36" s="1"/>
  <c r="AA13" i="36"/>
  <c r="Z13" i="36"/>
  <c r="Y13" i="36"/>
  <c r="X13" i="36"/>
  <c r="W13" i="36"/>
  <c r="S13" i="36"/>
  <c r="R13" i="36"/>
  <c r="P13" i="36"/>
  <c r="O13" i="36"/>
  <c r="N13" i="36"/>
  <c r="L13" i="36"/>
  <c r="K13" i="36"/>
  <c r="J13" i="36"/>
  <c r="T13" i="36" s="1"/>
  <c r="G13" i="36"/>
  <c r="F13" i="36"/>
  <c r="E13" i="36"/>
  <c r="AA12" i="36"/>
  <c r="Z12" i="36"/>
  <c r="Y12" i="36"/>
  <c r="X12" i="36"/>
  <c r="W12" i="36"/>
  <c r="T12" i="36"/>
  <c r="S12" i="36"/>
  <c r="R12" i="36"/>
  <c r="O12" i="36"/>
  <c r="N12" i="36"/>
  <c r="M12" i="36"/>
  <c r="L12" i="36"/>
  <c r="K12" i="36"/>
  <c r="J12" i="36"/>
  <c r="G12" i="36"/>
  <c r="F12" i="36"/>
  <c r="E12" i="36"/>
  <c r="P12" i="36" s="1"/>
  <c r="AA11" i="36"/>
  <c r="Z11" i="36"/>
  <c r="Y11" i="36"/>
  <c r="X11" i="36"/>
  <c r="W11" i="36"/>
  <c r="S11" i="36"/>
  <c r="R11" i="36"/>
  <c r="O11" i="36"/>
  <c r="N11" i="36"/>
  <c r="L11" i="36"/>
  <c r="K11" i="36"/>
  <c r="J11" i="36"/>
  <c r="T11" i="36" s="1"/>
  <c r="G11" i="36"/>
  <c r="F11" i="36"/>
  <c r="E11" i="36"/>
  <c r="M11" i="36" s="1"/>
  <c r="AA10" i="36"/>
  <c r="X10" i="36"/>
  <c r="W10" i="36"/>
  <c r="V10" i="36"/>
  <c r="Z10" i="36" s="1"/>
  <c r="U10" i="36"/>
  <c r="R10" i="36" s="1"/>
  <c r="S10" i="36"/>
  <c r="J10" i="36"/>
  <c r="T10" i="36" s="1"/>
  <c r="I10" i="36"/>
  <c r="H10" i="36"/>
  <c r="D10" i="36"/>
  <c r="O10" i="36" s="1"/>
  <c r="C10" i="36"/>
  <c r="K10" i="36" s="1"/>
  <c r="AA9" i="36"/>
  <c r="S9" i="36"/>
  <c r="R9" i="36"/>
  <c r="O9" i="36"/>
  <c r="N9" i="36"/>
  <c r="L9" i="36"/>
  <c r="K9" i="36"/>
  <c r="G9" i="36"/>
  <c r="F9" i="36"/>
  <c r="K5" i="36"/>
  <c r="I4" i="36"/>
  <c r="H4" i="36"/>
  <c r="P14" i="32"/>
  <c r="F14" i="32"/>
  <c r="L10" i="36" l="1"/>
  <c r="E9" i="36"/>
  <c r="E10" i="36"/>
  <c r="M13" i="36"/>
  <c r="F10" i="36"/>
  <c r="N10" i="36"/>
  <c r="G10" i="36"/>
  <c r="P14" i="36"/>
  <c r="T15" i="36"/>
  <c r="P11" i="36"/>
  <c r="J9" i="36"/>
  <c r="T9" i="36" s="1"/>
  <c r="Y10" i="36"/>
  <c r="K5" i="32"/>
  <c r="J5" i="32"/>
  <c r="J4" i="32"/>
  <c r="E9" i="32"/>
  <c r="AA9" i="32"/>
  <c r="J9" i="32"/>
  <c r="T9" i="32" s="1"/>
  <c r="T16" i="32"/>
  <c r="P16" i="32"/>
  <c r="P10" i="32"/>
  <c r="P11" i="32"/>
  <c r="P12" i="32"/>
  <c r="P13" i="32"/>
  <c r="P15" i="32"/>
  <c r="T14" i="32"/>
  <c r="T10" i="32"/>
  <c r="T11" i="32"/>
  <c r="T12" i="32"/>
  <c r="T13" i="32"/>
  <c r="T15" i="32"/>
  <c r="AA11" i="32"/>
  <c r="AA12" i="32"/>
  <c r="AA13" i="32"/>
  <c r="AA14" i="32"/>
  <c r="AA15" i="32"/>
  <c r="AA16" i="32"/>
  <c r="AA10" i="32"/>
  <c r="J11" i="32"/>
  <c r="J16" i="32"/>
  <c r="J15" i="32"/>
  <c r="J14" i="32"/>
  <c r="J13" i="32"/>
  <c r="J12" i="32"/>
  <c r="E11" i="32"/>
  <c r="E12" i="32"/>
  <c r="M12" i="32" s="1"/>
  <c r="E13" i="32"/>
  <c r="M13" i="32" s="1"/>
  <c r="E14" i="32"/>
  <c r="M14" i="32" s="1"/>
  <c r="E15" i="32"/>
  <c r="E16" i="32"/>
  <c r="I3" i="35"/>
  <c r="I4" i="35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24" i="35"/>
  <c r="I25" i="35"/>
  <c r="I26" i="35"/>
  <c r="I27" i="35"/>
  <c r="I28" i="35"/>
  <c r="I29" i="35"/>
  <c r="I30" i="35"/>
  <c r="I31" i="35"/>
  <c r="I32" i="35"/>
  <c r="I33" i="35"/>
  <c r="I34" i="35"/>
  <c r="I35" i="35"/>
  <c r="I36" i="35"/>
  <c r="I37" i="35"/>
  <c r="I38" i="35"/>
  <c r="I39" i="35"/>
  <c r="I40" i="35"/>
  <c r="I41" i="35"/>
  <c r="I42" i="35"/>
  <c r="I43" i="35"/>
  <c r="I44" i="35"/>
  <c r="I45" i="35"/>
  <c r="I46" i="35"/>
  <c r="I47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I2" i="35"/>
  <c r="T25" i="35"/>
  <c r="S25" i="35"/>
  <c r="P10" i="36" l="1"/>
  <c r="M10" i="36"/>
  <c r="M9" i="36"/>
  <c r="P9" i="36"/>
  <c r="P9" i="32"/>
  <c r="M15" i="32"/>
  <c r="M16" i="32"/>
  <c r="M11" i="32"/>
  <c r="R16" i="32"/>
  <c r="N16" i="32"/>
  <c r="V10" i="32"/>
  <c r="U10" i="32"/>
  <c r="K16" i="32"/>
  <c r="G9" i="32"/>
  <c r="F9" i="32"/>
  <c r="D10" i="32"/>
  <c r="C10" i="32"/>
  <c r="I10" i="32"/>
  <c r="H10" i="32"/>
  <c r="I4" i="32"/>
  <c r="H4" i="32"/>
  <c r="F16" i="32"/>
  <c r="F15" i="32"/>
  <c r="G11" i="32"/>
  <c r="F12" i="32"/>
  <c r="G12" i="32"/>
  <c r="F13" i="32"/>
  <c r="G13" i="32"/>
  <c r="M9" i="32" l="1"/>
  <c r="J10" i="32"/>
  <c r="E10" i="32"/>
  <c r="F10" i="32"/>
  <c r="F11" i="32"/>
  <c r="G10" i="32"/>
  <c r="M10" i="32" l="1"/>
  <c r="Z15" i="32"/>
  <c r="Y15" i="32"/>
  <c r="X15" i="32"/>
  <c r="W15" i="32"/>
  <c r="R15" i="32"/>
  <c r="K15" i="32"/>
  <c r="Z14" i="32"/>
  <c r="Y14" i="32"/>
  <c r="X14" i="32"/>
  <c r="W14" i="32"/>
  <c r="R14" i="32"/>
  <c r="Z13" i="32"/>
  <c r="Y13" i="32"/>
  <c r="X13" i="32"/>
  <c r="W13" i="32"/>
  <c r="S13" i="32"/>
  <c r="R13" i="32"/>
  <c r="O13" i="32"/>
  <c r="L13" i="32"/>
  <c r="K13" i="32"/>
  <c r="Z12" i="32"/>
  <c r="Y12" i="32"/>
  <c r="X12" i="32"/>
  <c r="W12" i="32"/>
  <c r="S12" i="32"/>
  <c r="R12" i="32"/>
  <c r="L12" i="32"/>
  <c r="N12" i="32"/>
  <c r="Z11" i="32"/>
  <c r="Y11" i="32"/>
  <c r="X11" i="32"/>
  <c r="W11" i="32"/>
  <c r="S11" i="32"/>
  <c r="R11" i="32"/>
  <c r="L11" i="32"/>
  <c r="Z10" i="32"/>
  <c r="Y10" i="32"/>
  <c r="X10" i="32"/>
  <c r="W10" i="32"/>
  <c r="S9" i="32"/>
  <c r="R9" i="32"/>
  <c r="O9" i="32"/>
  <c r="N9" i="32"/>
  <c r="L9" i="32"/>
  <c r="K9" i="32"/>
  <c r="R10" i="32" l="1"/>
  <c r="S10" i="32"/>
  <c r="O11" i="32"/>
  <c r="N10" i="32"/>
  <c r="O12" i="32"/>
  <c r="K11" i="32"/>
  <c r="K12" i="32"/>
  <c r="K14" i="32"/>
  <c r="N14" i="32"/>
  <c r="N11" i="32"/>
  <c r="N13" i="32"/>
  <c r="N15" i="32"/>
  <c r="K10" i="32" l="1"/>
  <c r="O10" i="32"/>
  <c r="L10" i="32"/>
  <c r="F1" i="20" l="1"/>
  <c r="F3" i="20" l="1"/>
  <c r="F2" i="20"/>
  <c r="G3" i="20" l="1"/>
  <c r="F13" i="16"/>
  <c r="E5" i="16" l="1"/>
  <c r="E3" i="16" l="1"/>
  <c r="E4" i="16"/>
  <c r="J2" i="20"/>
  <c r="D84" i="29" l="1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5" i="29"/>
  <c r="E75" i="29" s="1"/>
  <c r="D74" i="29"/>
  <c r="E74" i="29" s="1"/>
  <c r="D73" i="29"/>
  <c r="E73" i="29" s="1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E3" i="29" s="1"/>
  <c r="D2" i="29"/>
  <c r="E2" i="29" s="1"/>
  <c r="J1" i="29" l="1"/>
  <c r="F12" i="16" l="1"/>
  <c r="F10" i="16"/>
  <c r="F8" i="16"/>
  <c r="F7" i="16"/>
  <c r="F9" i="16"/>
  <c r="F11" i="16"/>
  <c r="D84" i="20" l="1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E3" i="20" s="1"/>
  <c r="D2" i="20"/>
  <c r="E2" i="20" s="1"/>
  <c r="F84" i="20" l="1"/>
  <c r="J3" i="20"/>
  <c r="E6" i="16" l="1"/>
  <c r="F6" i="16" l="1"/>
  <c r="F4" i="16"/>
  <c r="F5" i="16" l="1"/>
  <c r="F3" i="16"/>
</calcChain>
</file>

<file path=xl/sharedStrings.xml><?xml version="1.0" encoding="utf-8"?>
<sst xmlns="http://schemas.openxmlformats.org/spreadsheetml/2006/main" count="393" uniqueCount="204">
  <si>
    <t>Date</t>
  </si>
  <si>
    <t>Actual</t>
  </si>
  <si>
    <t>Model</t>
  </si>
  <si>
    <t>Error</t>
  </si>
  <si>
    <t>MAPE</t>
  </si>
  <si>
    <t>RSQ</t>
  </si>
  <si>
    <t>Macro</t>
  </si>
  <si>
    <t>Micro</t>
  </si>
  <si>
    <t>Media</t>
  </si>
  <si>
    <t>Incremental</t>
  </si>
  <si>
    <t>Base</t>
  </si>
  <si>
    <t>Variable</t>
  </si>
  <si>
    <t>Google</t>
  </si>
  <si>
    <t>ROI</t>
  </si>
  <si>
    <t>Total Media</t>
  </si>
  <si>
    <t>CPM (000 USD)</t>
  </si>
  <si>
    <t>Competition</t>
  </si>
  <si>
    <t>Covid</t>
  </si>
  <si>
    <t>Total Facebook</t>
  </si>
  <si>
    <t>KPI</t>
  </si>
  <si>
    <t>Revenue (USD)</t>
  </si>
  <si>
    <t>Incremental Revenue</t>
  </si>
  <si>
    <t>% Incremental Revenue</t>
  </si>
  <si>
    <t>Support (Impressions)</t>
  </si>
  <si>
    <t>Spends (USD)</t>
  </si>
  <si>
    <t>Bucket</t>
  </si>
  <si>
    <t>Group</t>
  </si>
  <si>
    <t>Total Incremental</t>
  </si>
  <si>
    <t>&gt; 80%</t>
  </si>
  <si>
    <t>Acceptable Range</t>
  </si>
  <si>
    <t>Tik Tok</t>
  </si>
  <si>
    <t>Youtube</t>
  </si>
  <si>
    <t>Installs</t>
  </si>
  <si>
    <t>AEO</t>
  </si>
  <si>
    <t>Apple</t>
  </si>
  <si>
    <t>Snapchat</t>
  </si>
  <si>
    <t>Total Base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</si>
  <si>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</si>
  <si>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</si>
  <si>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</si>
  <si>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</si>
  <si>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</si>
  <si>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</si>
  <si>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</si>
  <si>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</si>
  <si>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</si>
  <si>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</si>
  <si>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</si>
  <si>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</si>
  <si>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</si>
  <si>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</si>
  <si>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</si>
  <si>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</si>
  <si>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</si>
  <si>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</si>
  <si>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</si>
  <si>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</si>
  <si>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</si>
  <si>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</si>
  <si>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</si>
  <si>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</si>
  <si>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</si>
  <si>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</si>
  <si>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</si>
  <si>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</si>
  <si>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</si>
  <si>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</si>
  <si>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</si>
  <si>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</si>
  <si>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</si>
  <si>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</si>
  <si>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</si>
  <si>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</si>
  <si>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</si>
  <si>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</si>
  <si>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</si>
  <si>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</si>
  <si>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</si>
  <si>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</si>
  <si>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</si>
  <si>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</si>
  <si>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</si>
  <si>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</si>
  <si>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</si>
  <si>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</si>
  <si>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</si>
  <si>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</si>
  <si>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</si>
  <si>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</si>
  <si>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</si>
  <si>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</si>
  <si>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</si>
  <si>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</si>
  <si>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</si>
  <si>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</si>
  <si>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</si>
  <si>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</si>
  <si>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</si>
  <si>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</si>
  <si>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</si>
  <si>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</si>
  <si>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</si>
  <si>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</si>
  <si>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</si>
  <si>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</si>
  <si>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</si>
  <si>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</si>
  <si>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</si>
  <si>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</si>
  <si>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</si>
  <si>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</si>
  <si>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</si>
  <si>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</si>
  <si>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</si>
  <si>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</si>
  <si>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</si>
  <si>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</si>
  <si>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</si>
  <si>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</si>
  <si>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</si>
  <si>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&lt; 20%</t>
  </si>
  <si>
    <t>Updates</t>
  </si>
  <si>
    <t>Hero Wars - Fantasy world</t>
  </si>
  <si>
    <t>Raid shadow legend</t>
  </si>
  <si>
    <t>AFK arena</t>
  </si>
  <si>
    <t>Idle heroes</t>
  </si>
  <si>
    <t>Facebook</t>
  </si>
  <si>
    <t>Tiktok</t>
  </si>
  <si>
    <t>Google search</t>
  </si>
  <si>
    <t>Apple search</t>
  </si>
  <si>
    <t>Events and Updates</t>
  </si>
  <si>
    <t>Events</t>
  </si>
  <si>
    <t>Scope</t>
  </si>
  <si>
    <t>Game</t>
  </si>
  <si>
    <t>Soul Land Reloaded</t>
  </si>
  <si>
    <t>IAP Revenue</t>
  </si>
  <si>
    <t>Assessment period</t>
  </si>
  <si>
    <t>25th Aug'21 - 18th Nov'21</t>
  </si>
  <si>
    <t>Country</t>
  </si>
  <si>
    <t>USA</t>
  </si>
  <si>
    <t>Number of days</t>
  </si>
  <si>
    <t>Launch Date</t>
  </si>
  <si>
    <t>25th Aug'21</t>
  </si>
  <si>
    <t>Google mobility</t>
  </si>
  <si>
    <t>Marginal Peak</t>
  </si>
  <si>
    <t>Optimal ROI</t>
  </si>
  <si>
    <t>iOS ATT Adoption Rate (2021)</t>
  </si>
  <si>
    <t>Month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</si>
  <si>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</si>
  <si>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</si>
  <si>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</si>
  <si>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</si>
  <si>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</si>
  <si>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</si>
  <si>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</si>
  <si>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</si>
  <si>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</si>
  <si>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</si>
  <si>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Adoption Rate</t>
  </si>
  <si>
    <t>Split</t>
  </si>
  <si>
    <t>Period</t>
  </si>
  <si>
    <t xml:space="preserve">Pre iOS 14.5 </t>
  </si>
  <si>
    <t>Post iOS S1</t>
  </si>
  <si>
    <t>Post iOS S2</t>
  </si>
  <si>
    <t>Post iOS S3</t>
  </si>
  <si>
    <t>Media Spend</t>
  </si>
  <si>
    <t>Rollback Incremental Revenue %</t>
  </si>
  <si>
    <t>Effectiveness (000)</t>
  </si>
  <si>
    <t>Support Share</t>
  </si>
  <si>
    <t>Apple Search</t>
  </si>
  <si>
    <t>Metric</t>
  </si>
  <si>
    <t xml:space="preserve"> *Optimal spend change to achieve better ROI</t>
  </si>
  <si>
    <t>Avg Current Spend</t>
  </si>
  <si>
    <t>Avg Optimal Spend</t>
  </si>
  <si>
    <t>HOLDOUT MAPE</t>
  </si>
  <si>
    <t>25 Aug to 30 Sep</t>
  </si>
  <si>
    <t>35 Days</t>
  </si>
  <si>
    <t>1 Oct  to 18 Nov</t>
  </si>
  <si>
    <t>48 DAYS</t>
  </si>
  <si>
    <t>Current ROI</t>
  </si>
  <si>
    <t>Insights</t>
  </si>
  <si>
    <t>Youtube is the second highest contributor (13.4%)</t>
  </si>
  <si>
    <t>Google contributes 4.4% while Tiktok contributes 3.9%</t>
  </si>
  <si>
    <t xml:space="preserve">Contribution from updates is 23.2% </t>
  </si>
  <si>
    <t>Media contributes 45.9% of the total revenue</t>
  </si>
  <si>
    <t>Row Labels</t>
  </si>
  <si>
    <t>FB Installs</t>
  </si>
  <si>
    <t>FB AEO</t>
  </si>
  <si>
    <t>Total Media Spends</t>
  </si>
  <si>
    <t>Share of spends</t>
  </si>
  <si>
    <t>KPI Growth</t>
  </si>
  <si>
    <t>Media Spends Growth</t>
  </si>
  <si>
    <t>Oct vs Sep</t>
  </si>
  <si>
    <t>Nov vs Oct (1-17)</t>
  </si>
  <si>
    <t>Out of total meda,  Facebook has the highest contribution of 24% ( 20.9% from Installs and 3.1% from AEO)</t>
  </si>
  <si>
    <t>Facebook Installs*</t>
  </si>
  <si>
    <t>Facebook AEO*</t>
  </si>
  <si>
    <t>Youtube*</t>
  </si>
  <si>
    <t>*Response curves are based on period 2 (Oct - Nov 2021)</t>
  </si>
  <si>
    <t>**Response curves are based on total modeling period (Aug - Nov 2021)</t>
  </si>
  <si>
    <t>Period 1</t>
  </si>
  <si>
    <t>Period 2</t>
  </si>
  <si>
    <t>Spend</t>
  </si>
  <si>
    <t>Spend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</si>
</sst>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(* #,##0.0_);_(* \(#,##0.0\);_(* &quot;-&quot;??_);_(@_)"/>
    <numFmt numFmtId="167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color rgb="FF212121"/>
      <name val="Roboto"/>
    </font>
    <font>
      <sz val="11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4" fillId="0" borderId="0"/>
  </cellStyleXfs>
  <cellXfs count="276">
    <xf numFmtId="0" fontId="0" fillId="0" borderId="0" xfId="0"/>
    <xf numFmtId="0" fontId="4" fillId="0" borderId="1" xfId="0" applyFont="1" applyBorder="1"/>
    <xf numFmtId="14" fontId="4" fillId="0" borderId="1" xfId="0" applyNumberFormat="1" applyFont="1" applyBorder="1"/>
    <xf numFmtId="0" fontId="4" fillId="0" borderId="2" xfId="0" applyFont="1" applyFill="1" applyBorder="1"/>
    <xf numFmtId="165" fontId="0" fillId="0" borderId="1" xfId="2" applyNumberFormat="1" applyFont="1" applyBorder="1"/>
    <xf numFmtId="167" fontId="4" fillId="0" borderId="1" xfId="1" applyNumberFormat="1" applyFont="1" applyBorder="1"/>
    <xf numFmtId="167" fontId="4" fillId="2" borderId="1" xfId="1" applyNumberFormat="1" applyFont="1" applyFill="1" applyBorder="1"/>
    <xf numFmtId="167" fontId="0" fillId="0" borderId="0" xfId="1" applyNumberFormat="1" applyFont="1" applyBorder="1"/>
    <xf numFmtId="167" fontId="3" fillId="0" borderId="0" xfId="1" applyNumberFormat="1" applyFont="1" applyFill="1" applyBorder="1"/>
    <xf numFmtId="167" fontId="2" fillId="4" borderId="4" xfId="1" applyNumberFormat="1" applyFont="1" applyFill="1" applyBorder="1" applyAlignment="1">
      <alignment horizontal="center" vertical="center"/>
    </xf>
    <xf numFmtId="167" fontId="2" fillId="4" borderId="17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167" fontId="0" fillId="0" borderId="24" xfId="1" applyNumberFormat="1" applyFont="1" applyBorder="1" applyAlignment="1">
      <alignment horizontal="center" vertical="center"/>
    </xf>
    <xf numFmtId="167" fontId="3" fillId="0" borderId="28" xfId="1" applyNumberFormat="1" applyFont="1" applyFill="1" applyBorder="1"/>
    <xf numFmtId="165" fontId="0" fillId="0" borderId="21" xfId="2" applyNumberFormat="1" applyFont="1" applyBorder="1" applyAlignment="1">
      <alignment horizontal="center" vertical="center"/>
    </xf>
    <xf numFmtId="167" fontId="0" fillId="0" borderId="30" xfId="1" applyNumberFormat="1" applyFont="1" applyBorder="1"/>
    <xf numFmtId="167" fontId="2" fillId="4" borderId="27" xfId="1" applyNumberFormat="1" applyFont="1" applyFill="1" applyBorder="1" applyAlignment="1">
      <alignment horizontal="center" vertical="center"/>
    </xf>
    <xf numFmtId="167" fontId="0" fillId="0" borderId="31" xfId="1" applyNumberFormat="1" applyFont="1" applyBorder="1"/>
    <xf numFmtId="167" fontId="6" fillId="0" borderId="32" xfId="1" applyNumberFormat="1" applyFont="1" applyBorder="1" applyAlignment="1">
      <alignment horizontal="right"/>
    </xf>
    <xf numFmtId="167" fontId="0" fillId="0" borderId="33" xfId="1" applyNumberFormat="1" applyFont="1" applyBorder="1"/>
    <xf numFmtId="167" fontId="3" fillId="0" borderId="14" xfId="1" applyNumberFormat="1" applyFont="1" applyBorder="1"/>
    <xf numFmtId="0" fontId="0" fillId="0" borderId="9" xfId="0" applyBorder="1" applyAlignment="1">
      <alignment horizontal="left" vertical="center"/>
    </xf>
    <xf numFmtId="167" fontId="2" fillId="4" borderId="25" xfId="1" applyNumberFormat="1" applyFont="1" applyFill="1" applyBorder="1" applyAlignment="1">
      <alignment horizontal="center" vertical="center"/>
    </xf>
    <xf numFmtId="167" fontId="2" fillId="4" borderId="15" xfId="1" applyNumberFormat="1" applyFont="1" applyFill="1" applyBorder="1" applyAlignment="1">
      <alignment horizontal="center" vertical="center"/>
    </xf>
    <xf numFmtId="167" fontId="2" fillId="4" borderId="16" xfId="1" applyNumberFormat="1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34" xfId="0" applyBorder="1"/>
    <xf numFmtId="0" fontId="2" fillId="4" borderId="1" xfId="0" applyFont="1" applyFill="1" applyBorder="1" applyAlignment="1">
      <alignment horizontal="center" vertical="center"/>
    </xf>
    <xf numFmtId="165" fontId="3" fillId="0" borderId="17" xfId="2" applyNumberFormat="1" applyFont="1" applyBorder="1" applyAlignment="1">
      <alignment horizontal="center" vertical="center"/>
    </xf>
    <xf numFmtId="165" fontId="3" fillId="0" borderId="18" xfId="2" applyNumberFormat="1" applyFont="1" applyFill="1" applyBorder="1" applyAlignment="1">
      <alignment horizontal="center" vertical="center"/>
    </xf>
    <xf numFmtId="167" fontId="3" fillId="0" borderId="30" xfId="1" applyNumberFormat="1" applyFont="1" applyFill="1" applyBorder="1"/>
    <xf numFmtId="167" fontId="0" fillId="0" borderId="3" xfId="1" applyNumberFormat="1" applyFont="1" applyBorder="1" applyAlignment="1">
      <alignment horizontal="center" vertical="center"/>
    </xf>
    <xf numFmtId="167" fontId="3" fillId="0" borderId="4" xfId="1" applyNumberFormat="1" applyFont="1" applyBorder="1"/>
    <xf numFmtId="0" fontId="7" fillId="0" borderId="30" xfId="0" applyFont="1" applyBorder="1" applyAlignment="1">
      <alignment horizontal="right"/>
    </xf>
    <xf numFmtId="167" fontId="7" fillId="0" borderId="0" xfId="1" applyNumberFormat="1" applyFont="1" applyBorder="1"/>
    <xf numFmtId="165" fontId="10" fillId="0" borderId="30" xfId="2" applyNumberFormat="1" applyFont="1" applyFill="1" applyBorder="1" applyAlignment="1">
      <alignment horizontal="center" vertical="center"/>
    </xf>
    <xf numFmtId="165" fontId="8" fillId="0" borderId="30" xfId="2" applyNumberFormat="1" applyFont="1" applyFill="1" applyBorder="1" applyAlignment="1">
      <alignment horizontal="center" vertical="center"/>
    </xf>
    <xf numFmtId="165" fontId="11" fillId="0" borderId="30" xfId="2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0" xfId="2" applyFont="1"/>
    <xf numFmtId="165" fontId="0" fillId="0" borderId="0" xfId="2" applyNumberFormat="1" applyFont="1"/>
    <xf numFmtId="167" fontId="0" fillId="0" borderId="0" xfId="0" applyNumberFormat="1"/>
    <xf numFmtId="164" fontId="0" fillId="0" borderId="0" xfId="0" applyNumberFormat="1"/>
    <xf numFmtId="165" fontId="0" fillId="0" borderId="1" xfId="2" applyNumberFormat="1" applyFont="1" applyBorder="1" applyAlignment="1">
      <alignment horizontal="right"/>
    </xf>
    <xf numFmtId="167" fontId="0" fillId="0" borderId="30" xfId="1" applyNumberFormat="1" applyFont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/>
    </xf>
    <xf numFmtId="167" fontId="0" fillId="0" borderId="38" xfId="1" applyNumberFormat="1" applyFont="1" applyBorder="1" applyAlignment="1">
      <alignment horizontal="center" vertical="center"/>
    </xf>
    <xf numFmtId="167" fontId="6" fillId="0" borderId="14" xfId="1" applyNumberFormat="1" applyFont="1" applyBorder="1"/>
    <xf numFmtId="165" fontId="9" fillId="0" borderId="42" xfId="2" applyNumberFormat="1" applyFont="1" applyFill="1" applyBorder="1" applyAlignment="1">
      <alignment horizontal="center" vertical="center"/>
    </xf>
    <xf numFmtId="167" fontId="3" fillId="0" borderId="38" xfId="1" applyNumberFormat="1" applyFont="1" applyFill="1" applyBorder="1"/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0" borderId="44" xfId="0" applyBorder="1"/>
    <xf numFmtId="17" fontId="2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4" borderId="50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7" fontId="3" fillId="0" borderId="1" xfId="1" applyNumberFormat="1" applyFont="1" applyBorder="1"/>
    <xf numFmtId="167" fontId="3" fillId="0" borderId="9" xfId="1" applyNumberFormat="1" applyFont="1" applyBorder="1"/>
    <xf numFmtId="167" fontId="3" fillId="0" borderId="50" xfId="1" applyNumberFormat="1" applyFont="1" applyBorder="1"/>
    <xf numFmtId="0" fontId="3" fillId="0" borderId="0" xfId="0" applyFont="1"/>
    <xf numFmtId="167" fontId="3" fillId="3" borderId="50" xfId="1" applyNumberFormat="1" applyFont="1" applyFill="1" applyBorder="1"/>
    <xf numFmtId="167" fontId="3" fillId="3" borderId="9" xfId="1" applyNumberFormat="1" applyFont="1" applyFill="1" applyBorder="1"/>
    <xf numFmtId="9" fontId="3" fillId="7" borderId="50" xfId="2" applyFont="1" applyFill="1" applyBorder="1"/>
    <xf numFmtId="9" fontId="3" fillId="7" borderId="1" xfId="2" applyFont="1" applyFill="1" applyBorder="1"/>
    <xf numFmtId="9" fontId="3" fillId="7" borderId="9" xfId="2" applyFont="1" applyFill="1" applyBorder="1"/>
    <xf numFmtId="9" fontId="6" fillId="0" borderId="50" xfId="2" applyFont="1" applyBorder="1"/>
    <xf numFmtId="9" fontId="6" fillId="0" borderId="1" xfId="2" applyFont="1" applyBorder="1"/>
    <xf numFmtId="9" fontId="6" fillId="0" borderId="9" xfId="2" applyFont="1" applyBorder="1"/>
    <xf numFmtId="0" fontId="6" fillId="0" borderId="0" xfId="0" applyFont="1"/>
    <xf numFmtId="9" fontId="6" fillId="0" borderId="50" xfId="2" applyFont="1" applyFill="1" applyBorder="1"/>
    <xf numFmtId="9" fontId="6" fillId="0" borderId="1" xfId="2" applyFont="1" applyFill="1" applyBorder="1"/>
    <xf numFmtId="9" fontId="6" fillId="0" borderId="9" xfId="2" applyFont="1" applyFill="1" applyBorder="1"/>
    <xf numFmtId="9" fontId="6" fillId="8" borderId="50" xfId="2" applyFont="1" applyFill="1" applyBorder="1"/>
    <xf numFmtId="43" fontId="0" fillId="0" borderId="0" xfId="0" applyNumberFormat="1"/>
    <xf numFmtId="167" fontId="0" fillId="0" borderId="0" xfId="1" applyNumberFormat="1" applyFont="1"/>
    <xf numFmtId="4" fontId="12" fillId="0" borderId="0" xfId="0" applyNumberFormat="1" applyFont="1"/>
    <xf numFmtId="0" fontId="16" fillId="0" borderId="0" xfId="0" applyFont="1"/>
    <xf numFmtId="17" fontId="15" fillId="4" borderId="1" xfId="0" applyNumberFormat="1" applyFont="1" applyFill="1" applyBorder="1" applyAlignment="1">
      <alignment horizontal="center" vertical="center"/>
    </xf>
    <xf numFmtId="0" fontId="15" fillId="4" borderId="46" xfId="0" applyFont="1" applyFill="1" applyBorder="1" applyAlignment="1">
      <alignment horizontal="center" vertical="center"/>
    </xf>
    <xf numFmtId="167" fontId="16" fillId="0" borderId="0" xfId="0" applyNumberFormat="1" applyFont="1"/>
    <xf numFmtId="15" fontId="16" fillId="0" borderId="1" xfId="0" applyNumberFormat="1" applyFont="1" applyBorder="1" applyAlignment="1">
      <alignment horizontal="center" vertical="center"/>
    </xf>
    <xf numFmtId="43" fontId="16" fillId="0" borderId="0" xfId="1" applyFont="1" applyBorder="1"/>
    <xf numFmtId="165" fontId="16" fillId="0" borderId="0" xfId="2" applyNumberFormat="1" applyFont="1" applyBorder="1"/>
    <xf numFmtId="17" fontId="15" fillId="4" borderId="8" xfId="0" applyNumberFormat="1" applyFont="1" applyFill="1" applyBorder="1" applyAlignment="1">
      <alignment horizontal="center" vertical="center"/>
    </xf>
    <xf numFmtId="0" fontId="17" fillId="0" borderId="0" xfId="0" applyFont="1"/>
    <xf numFmtId="167" fontId="18" fillId="0" borderId="1" xfId="1" applyNumberFormat="1" applyFont="1" applyFill="1" applyBorder="1"/>
    <xf numFmtId="9" fontId="16" fillId="0" borderId="0" xfId="2" applyFont="1"/>
    <xf numFmtId="0" fontId="16" fillId="0" borderId="0" xfId="0" applyFont="1" applyAlignment="1">
      <alignment horizontal="center" vertical="center"/>
    </xf>
    <xf numFmtId="17" fontId="15" fillId="4" borderId="40" xfId="0" applyNumberFormat="1" applyFont="1" applyFill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4" borderId="49" xfId="0" applyFont="1" applyFill="1" applyBorder="1" applyAlignment="1">
      <alignment vertical="center"/>
    </xf>
    <xf numFmtId="0" fontId="15" fillId="4" borderId="27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8" fillId="0" borderId="23" xfId="0" applyFont="1" applyBorder="1"/>
    <xf numFmtId="167" fontId="18" fillId="0" borderId="46" xfId="1" applyNumberFormat="1" applyFont="1" applyFill="1" applyBorder="1"/>
    <xf numFmtId="165" fontId="18" fillId="0" borderId="1" xfId="2" applyNumberFormat="1" applyFont="1" applyBorder="1"/>
    <xf numFmtId="165" fontId="18" fillId="0" borderId="46" xfId="2" applyNumberFormat="1" applyFont="1" applyBorder="1"/>
    <xf numFmtId="167" fontId="18" fillId="0" borderId="36" xfId="1" applyNumberFormat="1" applyFont="1" applyBorder="1"/>
    <xf numFmtId="165" fontId="18" fillId="0" borderId="0" xfId="2" applyNumberFormat="1" applyFont="1" applyFill="1" applyBorder="1"/>
    <xf numFmtId="0" fontId="18" fillId="3" borderId="23" xfId="0" applyFont="1" applyFill="1" applyBorder="1"/>
    <xf numFmtId="167" fontId="18" fillId="6" borderId="1" xfId="1" applyNumberFormat="1" applyFont="1" applyFill="1" applyBorder="1" applyAlignment="1">
      <alignment horizontal="left"/>
    </xf>
    <xf numFmtId="165" fontId="18" fillId="3" borderId="1" xfId="2" applyNumberFormat="1" applyFont="1" applyFill="1" applyBorder="1"/>
    <xf numFmtId="167" fontId="18" fillId="3" borderId="1" xfId="1" applyNumberFormat="1" applyFont="1" applyFill="1" applyBorder="1"/>
    <xf numFmtId="167" fontId="18" fillId="3" borderId="9" xfId="1" applyNumberFormat="1" applyFont="1" applyFill="1" applyBorder="1"/>
    <xf numFmtId="43" fontId="18" fillId="3" borderId="1" xfId="1" applyNumberFormat="1" applyFont="1" applyFill="1" applyBorder="1"/>
    <xf numFmtId="43" fontId="18" fillId="3" borderId="9" xfId="1" applyNumberFormat="1" applyFont="1" applyFill="1" applyBorder="1"/>
    <xf numFmtId="166" fontId="18" fillId="3" borderId="1" xfId="1" applyNumberFormat="1" applyFont="1" applyFill="1" applyBorder="1"/>
    <xf numFmtId="166" fontId="18" fillId="3" borderId="9" xfId="1" applyNumberFormat="1" applyFont="1" applyFill="1" applyBorder="1"/>
    <xf numFmtId="166" fontId="18" fillId="0" borderId="0" xfId="1" applyNumberFormat="1" applyFont="1" applyFill="1" applyBorder="1"/>
    <xf numFmtId="166" fontId="18" fillId="3" borderId="8" xfId="1" applyNumberFormat="1" applyFont="1" applyFill="1" applyBorder="1"/>
    <xf numFmtId="167" fontId="18" fillId="3" borderId="50" xfId="1" applyNumberFormat="1" applyFont="1" applyFill="1" applyBorder="1"/>
    <xf numFmtId="0" fontId="18" fillId="6" borderId="23" xfId="0" applyFont="1" applyFill="1" applyBorder="1"/>
    <xf numFmtId="165" fontId="18" fillId="6" borderId="46" xfId="2" applyNumberFormat="1" applyFont="1" applyFill="1" applyBorder="1"/>
    <xf numFmtId="165" fontId="18" fillId="6" borderId="1" xfId="2" applyNumberFormat="1" applyFont="1" applyFill="1" applyBorder="1"/>
    <xf numFmtId="167" fontId="18" fillId="6" borderId="1" xfId="1" applyNumberFormat="1" applyFont="1" applyFill="1" applyBorder="1"/>
    <xf numFmtId="167" fontId="18" fillId="6" borderId="9" xfId="1" applyNumberFormat="1" applyFont="1" applyFill="1" applyBorder="1"/>
    <xf numFmtId="43" fontId="18" fillId="6" borderId="1" xfId="1" applyNumberFormat="1" applyFont="1" applyFill="1" applyBorder="1"/>
    <xf numFmtId="43" fontId="19" fillId="6" borderId="9" xfId="1" applyNumberFormat="1" applyFont="1" applyFill="1" applyBorder="1"/>
    <xf numFmtId="166" fontId="19" fillId="6" borderId="1" xfId="1" applyNumberFormat="1" applyFont="1" applyFill="1" applyBorder="1"/>
    <xf numFmtId="166" fontId="19" fillId="6" borderId="9" xfId="1" applyNumberFormat="1" applyFont="1" applyFill="1" applyBorder="1"/>
    <xf numFmtId="166" fontId="19" fillId="6" borderId="0" xfId="1" applyNumberFormat="1" applyFont="1" applyFill="1" applyBorder="1"/>
    <xf numFmtId="166" fontId="18" fillId="6" borderId="8" xfId="1" applyNumberFormat="1" applyFont="1" applyFill="1" applyBorder="1"/>
    <xf numFmtId="166" fontId="18" fillId="6" borderId="9" xfId="1" applyNumberFormat="1" applyFont="1" applyFill="1" applyBorder="1"/>
    <xf numFmtId="0" fontId="20" fillId="6" borderId="23" xfId="0" applyFont="1" applyFill="1" applyBorder="1" applyAlignment="1">
      <alignment horizontal="right"/>
    </xf>
    <xf numFmtId="167" fontId="20" fillId="6" borderId="1" xfId="1" applyNumberFormat="1" applyFont="1" applyFill="1" applyBorder="1" applyAlignment="1">
      <alignment horizontal="left"/>
    </xf>
    <xf numFmtId="165" fontId="20" fillId="6" borderId="1" xfId="2" applyNumberFormat="1" applyFont="1" applyFill="1" applyBorder="1"/>
    <xf numFmtId="165" fontId="20" fillId="6" borderId="46" xfId="2" applyNumberFormat="1" applyFont="1" applyFill="1" applyBorder="1"/>
    <xf numFmtId="167" fontId="20" fillId="6" borderId="1" xfId="1" applyNumberFormat="1" applyFont="1" applyFill="1" applyBorder="1"/>
    <xf numFmtId="167" fontId="20" fillId="6" borderId="9" xfId="1" applyNumberFormat="1" applyFont="1" applyFill="1" applyBorder="1"/>
    <xf numFmtId="43" fontId="20" fillId="6" borderId="1" xfId="1" applyNumberFormat="1" applyFont="1" applyFill="1" applyBorder="1"/>
    <xf numFmtId="43" fontId="21" fillId="6" borderId="9" xfId="1" applyNumberFormat="1" applyFont="1" applyFill="1" applyBorder="1"/>
    <xf numFmtId="166" fontId="21" fillId="6" borderId="1" xfId="1" applyNumberFormat="1" applyFont="1" applyFill="1" applyBorder="1"/>
    <xf numFmtId="166" fontId="21" fillId="6" borderId="9" xfId="1" applyNumberFormat="1" applyFont="1" applyFill="1" applyBorder="1"/>
    <xf numFmtId="166" fontId="21" fillId="6" borderId="0" xfId="1" applyNumberFormat="1" applyFont="1" applyFill="1" applyBorder="1"/>
    <xf numFmtId="166" fontId="20" fillId="6" borderId="8" xfId="1" applyNumberFormat="1" applyFont="1" applyFill="1" applyBorder="1"/>
    <xf numFmtId="166" fontId="20" fillId="6" borderId="9" xfId="1" applyNumberFormat="1" applyFont="1" applyFill="1" applyBorder="1"/>
    <xf numFmtId="167" fontId="20" fillId="6" borderId="37" xfId="1" applyNumberFormat="1" applyFont="1" applyFill="1" applyBorder="1"/>
    <xf numFmtId="0" fontId="18" fillId="6" borderId="8" xfId="0" applyFont="1" applyFill="1" applyBorder="1"/>
    <xf numFmtId="0" fontId="22" fillId="6" borderId="5" xfId="0" applyFont="1" applyFill="1" applyBorder="1"/>
    <xf numFmtId="0" fontId="23" fillId="0" borderId="0" xfId="0" applyFont="1"/>
    <xf numFmtId="9" fontId="25" fillId="5" borderId="7" xfId="2" applyFont="1" applyFill="1" applyBorder="1" applyAlignment="1">
      <alignment horizontal="center" vertical="center"/>
    </xf>
    <xf numFmtId="9" fontId="25" fillId="5" borderId="7" xfId="2" applyFont="1" applyFill="1" applyBorder="1" applyAlignment="1">
      <alignment horizontal="center" vertical="center" wrapText="1"/>
    </xf>
    <xf numFmtId="9" fontId="25" fillId="5" borderId="48" xfId="2" applyFont="1" applyFill="1" applyBorder="1" applyAlignment="1">
      <alignment horizontal="center" vertical="center"/>
    </xf>
    <xf numFmtId="9" fontId="25" fillId="5" borderId="4" xfId="2" applyFont="1" applyFill="1" applyBorder="1" applyAlignment="1">
      <alignment horizontal="center" vertical="center"/>
    </xf>
    <xf numFmtId="9" fontId="27" fillId="0" borderId="1" xfId="2" applyFont="1" applyBorder="1" applyAlignment="1">
      <alignment horizontal="center"/>
    </xf>
    <xf numFmtId="167" fontId="14" fillId="0" borderId="9" xfId="1" applyNumberFormat="1" applyFont="1" applyBorder="1"/>
    <xf numFmtId="0" fontId="14" fillId="0" borderId="0" xfId="0" applyFont="1"/>
    <xf numFmtId="9" fontId="14" fillId="0" borderId="0" xfId="2" applyFont="1"/>
    <xf numFmtId="43" fontId="14" fillId="0" borderId="0" xfId="1" applyFont="1"/>
    <xf numFmtId="9" fontId="14" fillId="0" borderId="1" xfId="2" applyFont="1" applyBorder="1" applyAlignment="1">
      <alignment horizontal="center"/>
    </xf>
    <xf numFmtId="167" fontId="24" fillId="6" borderId="1" xfId="1" applyNumberFormat="1" applyFont="1" applyFill="1" applyBorder="1"/>
    <xf numFmtId="43" fontId="24" fillId="6" borderId="1" xfId="1" applyNumberFormat="1" applyFont="1" applyFill="1" applyBorder="1"/>
    <xf numFmtId="165" fontId="24" fillId="6" borderId="1" xfId="2" applyNumberFormat="1" applyFont="1" applyFill="1" applyBorder="1"/>
    <xf numFmtId="165" fontId="0" fillId="0" borderId="33" xfId="2" applyNumberFormat="1" applyFont="1" applyBorder="1" applyAlignment="1">
      <alignment horizontal="center" vertical="center"/>
    </xf>
    <xf numFmtId="0" fontId="2" fillId="5" borderId="13" xfId="0" applyFont="1" applyFill="1" applyBorder="1"/>
    <xf numFmtId="0" fontId="2" fillId="5" borderId="39" xfId="0" applyFont="1" applyFill="1" applyBorder="1" applyAlignment="1">
      <alignment horizontal="center" vertical="center"/>
    </xf>
    <xf numFmtId="0" fontId="0" fillId="0" borderId="25" xfId="0" applyBorder="1"/>
    <xf numFmtId="165" fontId="0" fillId="0" borderId="15" xfId="2" applyNumberFormat="1" applyFont="1" applyBorder="1" applyAlignment="1">
      <alignment horizontal="center" vertical="center"/>
    </xf>
    <xf numFmtId="0" fontId="0" fillId="0" borderId="55" xfId="0" applyBorder="1"/>
    <xf numFmtId="0" fontId="0" fillId="0" borderId="19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165" fontId="0" fillId="0" borderId="60" xfId="2" applyNumberFormat="1" applyFont="1" applyBorder="1" applyAlignment="1">
      <alignment horizontal="center" vertical="center"/>
    </xf>
    <xf numFmtId="165" fontId="13" fillId="0" borderId="61" xfId="2" applyNumberFormat="1" applyFont="1" applyBorder="1" applyAlignment="1">
      <alignment horizontal="center" vertical="center"/>
    </xf>
    <xf numFmtId="0" fontId="0" fillId="0" borderId="45" xfId="0" applyBorder="1"/>
    <xf numFmtId="0" fontId="0" fillId="0" borderId="0" xfId="0" applyBorder="1"/>
    <xf numFmtId="0" fontId="0" fillId="0" borderId="62" xfId="0" applyBorder="1"/>
    <xf numFmtId="9" fontId="18" fillId="0" borderId="46" xfId="2" applyFont="1" applyBorder="1"/>
    <xf numFmtId="165" fontId="18" fillId="0" borderId="36" xfId="2" applyNumberFormat="1" applyFont="1" applyBorder="1"/>
    <xf numFmtId="0" fontId="28" fillId="0" borderId="8" xfId="0" applyFont="1" applyBorder="1"/>
    <xf numFmtId="0" fontId="28" fillId="0" borderId="5" xfId="0" applyFont="1" applyBorder="1"/>
    <xf numFmtId="166" fontId="24" fillId="6" borderId="1" xfId="1" applyNumberFormat="1" applyFont="1" applyFill="1" applyBorder="1"/>
    <xf numFmtId="166" fontId="24" fillId="6" borderId="8" xfId="1" applyNumberFormat="1" applyFont="1" applyFill="1" applyBorder="1"/>
    <xf numFmtId="9" fontId="29" fillId="0" borderId="10" xfId="2" applyFont="1" applyBorder="1" applyAlignment="1">
      <alignment horizontal="center"/>
    </xf>
    <xf numFmtId="167" fontId="29" fillId="0" borderId="6" xfId="1" applyNumberFormat="1" applyFont="1" applyBorder="1"/>
    <xf numFmtId="0" fontId="3" fillId="9" borderId="63" xfId="0" applyFont="1" applyFill="1" applyBorder="1"/>
    <xf numFmtId="15" fontId="0" fillId="0" borderId="0" xfId="0" applyNumberFormat="1" applyAlignment="1">
      <alignment horizontal="left"/>
    </xf>
    <xf numFmtId="43" fontId="20" fillId="6" borderId="1" xfId="1" applyNumberFormat="1" applyFont="1" applyFill="1" applyBorder="1" applyAlignment="1">
      <alignment horizontal="center"/>
    </xf>
    <xf numFmtId="167" fontId="20" fillId="6" borderId="1" xfId="1" applyNumberFormat="1" applyFont="1" applyFill="1" applyBorder="1" applyAlignment="1">
      <alignment horizontal="center"/>
    </xf>
    <xf numFmtId="9" fontId="20" fillId="6" borderId="1" xfId="2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 vertical="center"/>
    </xf>
    <xf numFmtId="0" fontId="30" fillId="0" borderId="0" xfId="0" applyFont="1"/>
    <xf numFmtId="17" fontId="15" fillId="4" borderId="1" xfId="0" applyNumberFormat="1" applyFont="1" applyFill="1" applyBorder="1" applyAlignment="1">
      <alignment horizontal="center" vertical="center"/>
    </xf>
    <xf numFmtId="0" fontId="26" fillId="0" borderId="0" xfId="0" applyFont="1" applyBorder="1"/>
    <xf numFmtId="43" fontId="0" fillId="0" borderId="0" xfId="1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7" xfId="0" applyFont="1" applyFill="1" applyBorder="1" applyAlignment="1">
      <alignment horizontal="center" vertical="center"/>
    </xf>
    <xf numFmtId="43" fontId="27" fillId="0" borderId="1" xfId="1" applyFont="1" applyBorder="1"/>
    <xf numFmtId="164" fontId="27" fillId="0" borderId="0" xfId="0" applyNumberFormat="1" applyFont="1"/>
    <xf numFmtId="43" fontId="27" fillId="0" borderId="1" xfId="1" applyNumberFormat="1" applyFont="1" applyBorder="1"/>
    <xf numFmtId="43" fontId="27" fillId="0" borderId="10" xfId="1" applyNumberFormat="1" applyFont="1" applyBorder="1"/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3" fontId="18" fillId="0" borderId="46" xfId="1" applyNumberFormat="1" applyFont="1" applyFill="1" applyBorder="1" applyAlignment="1">
      <alignment horizontal="center" vertical="center"/>
    </xf>
    <xf numFmtId="3" fontId="18" fillId="6" borderId="46" xfId="2" applyNumberFormat="1" applyFont="1" applyFill="1" applyBorder="1" applyAlignment="1">
      <alignment horizontal="center" vertical="center"/>
    </xf>
    <xf numFmtId="15" fontId="16" fillId="0" borderId="0" xfId="0" applyNumberFormat="1" applyFont="1" applyBorder="1" applyAlignment="1">
      <alignment horizontal="center" vertical="center"/>
    </xf>
    <xf numFmtId="167" fontId="18" fillId="0" borderId="0" xfId="1" applyNumberFormat="1" applyFont="1" applyFill="1" applyBorder="1"/>
    <xf numFmtId="0" fontId="15" fillId="4" borderId="22" xfId="0" applyFont="1" applyFill="1" applyBorder="1" applyAlignment="1">
      <alignment horizontal="center" vertical="center"/>
    </xf>
    <xf numFmtId="9" fontId="18" fillId="0" borderId="36" xfId="2" applyFont="1" applyBorder="1"/>
    <xf numFmtId="165" fontId="18" fillId="0" borderId="0" xfId="2" applyNumberFormat="1" applyFont="1" applyBorder="1"/>
    <xf numFmtId="167" fontId="3" fillId="0" borderId="0" xfId="0" applyNumberFormat="1" applyFont="1"/>
    <xf numFmtId="17" fontId="15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2" fillId="4" borderId="40" xfId="1" applyNumberFormat="1" applyFont="1" applyFill="1" applyBorder="1" applyAlignment="1">
      <alignment horizontal="center" vertical="center"/>
    </xf>
    <xf numFmtId="167" fontId="2" fillId="4" borderId="41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167" fontId="3" fillId="0" borderId="5" xfId="1" applyNumberFormat="1" applyFont="1" applyBorder="1" applyAlignment="1">
      <alignment horizontal="center" vertical="center"/>
    </xf>
    <xf numFmtId="167" fontId="3" fillId="0" borderId="6" xfId="1" applyNumberFormat="1" applyFont="1" applyBorder="1" applyAlignment="1">
      <alignment horizontal="center" vertical="center"/>
    </xf>
    <xf numFmtId="167" fontId="2" fillId="4" borderId="57" xfId="1" applyNumberFormat="1" applyFont="1" applyFill="1" applyBorder="1" applyAlignment="1">
      <alignment horizontal="center" vertical="center"/>
    </xf>
    <xf numFmtId="167" fontId="2" fillId="4" borderId="58" xfId="1" applyNumberFormat="1" applyFont="1" applyFill="1" applyBorder="1" applyAlignment="1">
      <alignment horizontal="center" vertical="center"/>
    </xf>
    <xf numFmtId="167" fontId="2" fillId="4" borderId="59" xfId="1" applyNumberFormat="1" applyFont="1" applyFill="1" applyBorder="1" applyAlignment="1">
      <alignment horizontal="center" vertical="center"/>
    </xf>
    <xf numFmtId="167" fontId="20" fillId="6" borderId="46" xfId="1" applyNumberFormat="1" applyFont="1" applyFill="1" applyBorder="1" applyAlignment="1">
      <alignment horizontal="left"/>
    </xf>
    <xf numFmtId="167" fontId="20" fillId="6" borderId="50" xfId="1" applyNumberFormat="1" applyFont="1" applyFill="1" applyBorder="1" applyAlignment="1">
      <alignment horizontal="left"/>
    </xf>
    <xf numFmtId="167" fontId="16" fillId="0" borderId="52" xfId="1" applyNumberFormat="1" applyFont="1" applyBorder="1" applyAlignment="1">
      <alignment horizontal="left"/>
    </xf>
    <xf numFmtId="167" fontId="16" fillId="0" borderId="51" xfId="1" applyNumberFormat="1" applyFont="1" applyBorder="1" applyAlignment="1">
      <alignment horizontal="left"/>
    </xf>
    <xf numFmtId="165" fontId="20" fillId="6" borderId="46" xfId="2" applyNumberFormat="1" applyFont="1" applyFill="1" applyBorder="1" applyAlignment="1">
      <alignment horizontal="center"/>
    </xf>
    <xf numFmtId="165" fontId="20" fillId="6" borderId="50" xfId="2" applyNumberFormat="1" applyFont="1" applyFill="1" applyBorder="1" applyAlignment="1">
      <alignment horizontal="center"/>
    </xf>
    <xf numFmtId="165" fontId="23" fillId="0" borderId="52" xfId="2" applyNumberFormat="1" applyFont="1" applyBorder="1" applyAlignment="1">
      <alignment horizontal="center"/>
    </xf>
    <xf numFmtId="165" fontId="23" fillId="0" borderId="51" xfId="2" applyNumberFormat="1" applyFont="1" applyBorder="1" applyAlignment="1">
      <alignment horizontal="center"/>
    </xf>
    <xf numFmtId="17" fontId="15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" fontId="15" fillId="4" borderId="17" xfId="0" applyNumberFormat="1" applyFont="1" applyFill="1" applyBorder="1" applyAlignment="1">
      <alignment horizontal="center" vertical="center"/>
    </xf>
    <xf numFmtId="17" fontId="15" fillId="4" borderId="23" xfId="0" applyNumberFormat="1" applyFont="1" applyFill="1" applyBorder="1" applyAlignment="1">
      <alignment horizontal="center" vertical="center"/>
    </xf>
    <xf numFmtId="0" fontId="15" fillId="4" borderId="49" xfId="0" applyFont="1" applyFill="1" applyBorder="1" applyAlignment="1">
      <alignment horizontal="center" vertical="center"/>
    </xf>
    <xf numFmtId="0" fontId="15" fillId="4" borderId="47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167" fontId="20" fillId="6" borderId="46" xfId="1" applyNumberFormat="1" applyFont="1" applyFill="1" applyBorder="1" applyAlignment="1">
      <alignment horizontal="center"/>
    </xf>
    <xf numFmtId="167" fontId="20" fillId="6" borderId="37" xfId="1" applyNumberFormat="1" applyFont="1" applyFill="1" applyBorder="1" applyAlignment="1">
      <alignment horizontal="center"/>
    </xf>
    <xf numFmtId="167" fontId="23" fillId="0" borderId="52" xfId="1" applyNumberFormat="1" applyFont="1" applyBorder="1" applyAlignment="1">
      <alignment horizontal="center"/>
    </xf>
    <xf numFmtId="167" fontId="23" fillId="0" borderId="43" xfId="1" applyNumberFormat="1" applyFont="1" applyBorder="1" applyAlignment="1">
      <alignment horizontal="center"/>
    </xf>
    <xf numFmtId="43" fontId="20" fillId="6" borderId="53" xfId="1" applyNumberFormat="1" applyFont="1" applyFill="1" applyBorder="1" applyAlignment="1">
      <alignment horizontal="center"/>
    </xf>
    <xf numFmtId="43" fontId="20" fillId="6" borderId="37" xfId="1" applyNumberFormat="1" applyFont="1" applyFill="1" applyBorder="1" applyAlignment="1">
      <alignment horizontal="center"/>
    </xf>
    <xf numFmtId="43" fontId="24" fillId="6" borderId="54" xfId="1" applyNumberFormat="1" applyFont="1" applyFill="1" applyBorder="1" applyAlignment="1">
      <alignment horizontal="center"/>
    </xf>
    <xf numFmtId="43" fontId="24" fillId="6" borderId="43" xfId="1" applyNumberFormat="1" applyFont="1" applyFill="1" applyBorder="1" applyAlignment="1">
      <alignment horizontal="center"/>
    </xf>
    <xf numFmtId="166" fontId="20" fillId="6" borderId="53" xfId="1" applyNumberFormat="1" applyFont="1" applyFill="1" applyBorder="1" applyAlignment="1">
      <alignment horizontal="center"/>
    </xf>
    <xf numFmtId="166" fontId="20" fillId="6" borderId="37" xfId="1" applyNumberFormat="1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166" fontId="24" fillId="6" borderId="54" xfId="1" applyNumberFormat="1" applyFont="1" applyFill="1" applyBorder="1" applyAlignment="1">
      <alignment horizontal="center"/>
    </xf>
    <xf numFmtId="166" fontId="24" fillId="6" borderId="43" xfId="1" applyNumberFormat="1" applyFont="1" applyFill="1" applyBorder="1" applyAlignment="1">
      <alignment horizontal="center"/>
    </xf>
    <xf numFmtId="167" fontId="20" fillId="6" borderId="53" xfId="1" applyNumberFormat="1" applyFont="1" applyFill="1" applyBorder="1" applyAlignment="1">
      <alignment horizontal="center"/>
    </xf>
    <xf numFmtId="167" fontId="23" fillId="6" borderId="54" xfId="1" applyNumberFormat="1" applyFont="1" applyFill="1" applyBorder="1" applyAlignment="1">
      <alignment horizontal="center"/>
    </xf>
    <xf numFmtId="167" fontId="23" fillId="6" borderId="43" xfId="1" applyNumberFormat="1" applyFont="1" applyFill="1" applyBorder="1" applyAlignment="1">
      <alignment horizontal="center"/>
    </xf>
    <xf numFmtId="166" fontId="21" fillId="6" borderId="53" xfId="1" applyNumberFormat="1" applyFont="1" applyFill="1" applyBorder="1" applyAlignment="1">
      <alignment horizontal="center"/>
    </xf>
    <xf numFmtId="166" fontId="21" fillId="6" borderId="37" xfId="1" applyNumberFormat="1" applyFont="1" applyFill="1" applyBorder="1" applyAlignment="1">
      <alignment horizontal="center"/>
    </xf>
    <xf numFmtId="3" fontId="0" fillId="0" borderId="0" xfId="2" applyNumberFormat="1" applyFont="1"/>
    <xf numFmtId="167" fontId="2" fillId="4" borderId="30" xfId="1" applyNumberFormat="1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3" xr:uid="{C718B0DD-C7C3-4B37-A44D-42465D15E83C}"/>
    <cellStyle name="Normal 3" xfId="4" xr:uid="{0CC249FB-DEE9-4103-AC75-A40D57F6FDC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'Model Fit'!$D$1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Fit'!$D$2:$D$84</c:f>
              <c:numCache>
                <c:formatCode>_(* #,##0_);_(* \(#,##0\);_(* "-"??_);_(@_)</c:formatCode>
                <c:ptCount val="83"/>
                <c:pt idx="0">
                  <c:v>155.36758565761011</c:v>
                </c:pt>
                <c:pt idx="1">
                  <c:v>1711.2495367718711</c:v>
                </c:pt>
                <c:pt idx="2">
                  <c:v>-1110.07310644683</c:v>
                </c:pt>
                <c:pt idx="3">
                  <c:v>1810.291315686939</c:v>
                </c:pt>
                <c:pt idx="4">
                  <c:v>-2566.8353316696011</c:v>
                </c:pt>
                <c:pt idx="5">
                  <c:v>2566.8353316695993</c:v>
                </c:pt>
                <c:pt idx="6">
                  <c:v>-725.31429684208979</c:v>
                </c:pt>
                <c:pt idx="7">
                  <c:v>763.25496089075023</c:v>
                </c:pt>
                <c:pt idx="8">
                  <c:v>531.73846442399918</c:v>
                </c:pt>
                <c:pt idx="9">
                  <c:v>0</c:v>
                </c:pt>
                <c:pt idx="10">
                  <c:v>-2350.4945484751597</c:v>
                </c:pt>
                <c:pt idx="11">
                  <c:v>57.182265418980023</c:v>
                </c:pt>
                <c:pt idx="12">
                  <c:v>-1751.2818126662205</c:v>
                </c:pt>
                <c:pt idx="13">
                  <c:v>-1543.6155757700199</c:v>
                </c:pt>
                <c:pt idx="14">
                  <c:v>2645.3757365576494</c:v>
                </c:pt>
                <c:pt idx="15">
                  <c:v>22.341985062099411</c:v>
                </c:pt>
                <c:pt idx="16">
                  <c:v>-69.963740857299854</c:v>
                </c:pt>
                <c:pt idx="17">
                  <c:v>52.123580944398782</c:v>
                </c:pt>
                <c:pt idx="18">
                  <c:v>314.84964423338897</c:v>
                </c:pt>
                <c:pt idx="19">
                  <c:v>-1938.6478910503401</c:v>
                </c:pt>
                <c:pt idx="20">
                  <c:v>-305.66925826948045</c:v>
                </c:pt>
                <c:pt idx="21">
                  <c:v>-292.09961536168066</c:v>
                </c:pt>
                <c:pt idx="22">
                  <c:v>-648.94453642395001</c:v>
                </c:pt>
                <c:pt idx="23">
                  <c:v>6.2906876485294561</c:v>
                </c:pt>
                <c:pt idx="24">
                  <c:v>-979.64827465860071</c:v>
                </c:pt>
                <c:pt idx="25">
                  <c:v>233.95129422226091</c:v>
                </c:pt>
                <c:pt idx="26">
                  <c:v>1831.2330120138804</c:v>
                </c:pt>
                <c:pt idx="27">
                  <c:v>545.06200882900976</c:v>
                </c:pt>
                <c:pt idx="28">
                  <c:v>944.45957722954063</c:v>
                </c:pt>
                <c:pt idx="29">
                  <c:v>34.133103303260214</c:v>
                </c:pt>
                <c:pt idx="30">
                  <c:v>243.79075189489959</c:v>
                </c:pt>
                <c:pt idx="31">
                  <c:v>521.85877416619951</c:v>
                </c:pt>
                <c:pt idx="32">
                  <c:v>-1383.8580597646996</c:v>
                </c:pt>
                <c:pt idx="33">
                  <c:v>355.17156914193038</c:v>
                </c:pt>
                <c:pt idx="34">
                  <c:v>148.25373225989006</c:v>
                </c:pt>
                <c:pt idx="35">
                  <c:v>81.884976844389712</c:v>
                </c:pt>
                <c:pt idx="36">
                  <c:v>871.56148430567009</c:v>
                </c:pt>
                <c:pt idx="37">
                  <c:v>184.22176467921054</c:v>
                </c:pt>
                <c:pt idx="38">
                  <c:v>-1121.5617316309399</c:v>
                </c:pt>
                <c:pt idx="39">
                  <c:v>391.88050546897102</c:v>
                </c:pt>
                <c:pt idx="40">
                  <c:v>407.92856247158034</c:v>
                </c:pt>
                <c:pt idx="41">
                  <c:v>-663.79895610668973</c:v>
                </c:pt>
                <c:pt idx="42">
                  <c:v>0</c:v>
                </c:pt>
                <c:pt idx="43">
                  <c:v>-764.49146909135925</c:v>
                </c:pt>
                <c:pt idx="44">
                  <c:v>-157.1439313715</c:v>
                </c:pt>
                <c:pt idx="45">
                  <c:v>-1132.9331063852987</c:v>
                </c:pt>
                <c:pt idx="46">
                  <c:v>-1150.5243842013597</c:v>
                </c:pt>
                <c:pt idx="47">
                  <c:v>-209.6645626619902</c:v>
                </c:pt>
                <c:pt idx="48">
                  <c:v>-1077.004150475701</c:v>
                </c:pt>
                <c:pt idx="49">
                  <c:v>994.62709786069081</c:v>
                </c:pt>
                <c:pt idx="50">
                  <c:v>2135.7896636993692</c:v>
                </c:pt>
                <c:pt idx="51">
                  <c:v>531.66640042769995</c:v>
                </c:pt>
                <c:pt idx="52">
                  <c:v>1433.5186277456605</c:v>
                </c:pt>
                <c:pt idx="53">
                  <c:v>446.70650096021018</c:v>
                </c:pt>
                <c:pt idx="54">
                  <c:v>1030.5727914153194</c:v>
                </c:pt>
                <c:pt idx="55">
                  <c:v>-2410.4389207917893</c:v>
                </c:pt>
                <c:pt idx="56">
                  <c:v>0</c:v>
                </c:pt>
                <c:pt idx="57">
                  <c:v>705.41120884544034</c:v>
                </c:pt>
                <c:pt idx="58">
                  <c:v>-384.40291442452053</c:v>
                </c:pt>
                <c:pt idx="59">
                  <c:v>68.620730614200511</c:v>
                </c:pt>
                <c:pt idx="60">
                  <c:v>-860.97657552115925</c:v>
                </c:pt>
                <c:pt idx="61">
                  <c:v>690.42543670214036</c:v>
                </c:pt>
                <c:pt idx="62">
                  <c:v>-41.875049378249969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447.86991814950125</c:v>
                </c:pt>
                <c:pt idx="67">
                  <c:v>459.58723714550069</c:v>
                </c:pt>
                <c:pt idx="68">
                  <c:v>-531.66640042770086</c:v>
                </c:pt>
                <c:pt idx="69">
                  <c:v>-1074.5916236986304</c:v>
                </c:pt>
                <c:pt idx="70">
                  <c:v>172.11028526233986</c:v>
                </c:pt>
                <c:pt idx="71">
                  <c:v>-300.5515733512002</c:v>
                </c:pt>
                <c:pt idx="72">
                  <c:v>736.8374922125804</c:v>
                </c:pt>
                <c:pt idx="73">
                  <c:v>-144.96990353204092</c:v>
                </c:pt>
                <c:pt idx="74">
                  <c:v>493.07264984337962</c:v>
                </c:pt>
                <c:pt idx="75">
                  <c:v>213.36353520232024</c:v>
                </c:pt>
                <c:pt idx="76">
                  <c:v>-1767.2411151569595</c:v>
                </c:pt>
                <c:pt idx="77">
                  <c:v>209.96023954528027</c:v>
                </c:pt>
                <c:pt idx="78">
                  <c:v>-808.46787830691028</c:v>
                </c:pt>
                <c:pt idx="79">
                  <c:v>-1000.7415672592897</c:v>
                </c:pt>
                <c:pt idx="80">
                  <c:v>1395.3246173752013</c:v>
                </c:pt>
                <c:pt idx="81">
                  <c:v>2095.8783238444494</c:v>
                </c:pt>
                <c:pt idx="82">
                  <c:v>-424.14310661833042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'Model Fit'!$B$1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Fit'!$B$2:$B$84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6-4D52-ABD1-3B760CF46A6E}"/>
            </c:ext>
          </c:extLst>
        </c:ser>
        <c:ser>
          <c:idx val="1"/>
          <c:order val="1"/>
          <c:tx>
            <c:strRef>
              <c:f>'Model Fit'!$C$1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'Model Fit'!$A$2:$A$84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'Model Fit'!$C$2:$C$84</c:f>
              <c:numCache>
                <c:formatCode>General</c:formatCode>
                <c:ptCount val="83"/>
                <c:pt idx="0">
                  <c:v>8330.7524143423907</c:v>
                </c:pt>
                <c:pt idx="1">
                  <c:v>8767.6204632281297</c:v>
                </c:pt>
                <c:pt idx="2">
                  <c:v>7654.4831064468299</c:v>
                </c:pt>
                <c:pt idx="3">
                  <c:v>7951.8486843130604</c:v>
                </c:pt>
                <c:pt idx="4">
                  <c:v>12033.4653316696</c:v>
                </c:pt>
                <c:pt idx="5">
                  <c:v>11144.1546683304</c:v>
                </c:pt>
                <c:pt idx="6">
                  <c:v>7492.1942968420899</c:v>
                </c:pt>
                <c:pt idx="7">
                  <c:v>9645.0250391092504</c:v>
                </c:pt>
                <c:pt idx="8">
                  <c:v>10009.091535576001</c:v>
                </c:pt>
                <c:pt idx="9">
                  <c:v>14431.54</c:v>
                </c:pt>
                <c:pt idx="10">
                  <c:v>9799.5545484751601</c:v>
                </c:pt>
                <c:pt idx="11">
                  <c:v>9138.0277345810191</c:v>
                </c:pt>
                <c:pt idx="12">
                  <c:v>8395.9618126662208</c:v>
                </c:pt>
                <c:pt idx="13">
                  <c:v>7073.0455757700202</c:v>
                </c:pt>
                <c:pt idx="14">
                  <c:v>5857.9442634423503</c:v>
                </c:pt>
                <c:pt idx="15">
                  <c:v>12635.3180149379</c:v>
                </c:pt>
                <c:pt idx="16">
                  <c:v>10061.353740857299</c:v>
                </c:pt>
                <c:pt idx="17">
                  <c:v>10359.186419055601</c:v>
                </c:pt>
                <c:pt idx="18">
                  <c:v>8213.7903557666104</c:v>
                </c:pt>
                <c:pt idx="19">
                  <c:v>7137.5778910503404</c:v>
                </c:pt>
                <c:pt idx="20">
                  <c:v>6721.39925826948</c:v>
                </c:pt>
                <c:pt idx="21">
                  <c:v>6234.6696153616804</c:v>
                </c:pt>
                <c:pt idx="22">
                  <c:v>6320.9745364239498</c:v>
                </c:pt>
                <c:pt idx="23">
                  <c:v>6647.5293123514703</c:v>
                </c:pt>
                <c:pt idx="24">
                  <c:v>11436.7782746586</c:v>
                </c:pt>
                <c:pt idx="25">
                  <c:v>8559.5687057777395</c:v>
                </c:pt>
                <c:pt idx="26">
                  <c:v>7748.6269879861202</c:v>
                </c:pt>
                <c:pt idx="27">
                  <c:v>6424.5179911709902</c:v>
                </c:pt>
                <c:pt idx="28">
                  <c:v>6804.2604227704596</c:v>
                </c:pt>
                <c:pt idx="29">
                  <c:v>6995.5468966967401</c:v>
                </c:pt>
                <c:pt idx="30">
                  <c:v>12303.3692481051</c:v>
                </c:pt>
                <c:pt idx="31">
                  <c:v>10264.5212258338</c:v>
                </c:pt>
                <c:pt idx="32">
                  <c:v>7134.8580597646996</c:v>
                </c:pt>
                <c:pt idx="33">
                  <c:v>8363.1384308580691</c:v>
                </c:pt>
                <c:pt idx="34">
                  <c:v>7911.8662677401098</c:v>
                </c:pt>
                <c:pt idx="35">
                  <c:v>7430.4950231556104</c:v>
                </c:pt>
                <c:pt idx="36">
                  <c:v>8096.6785156943297</c:v>
                </c:pt>
                <c:pt idx="37">
                  <c:v>6297.3782353207898</c:v>
                </c:pt>
                <c:pt idx="38">
                  <c:v>7050.6117316309401</c:v>
                </c:pt>
                <c:pt idx="39">
                  <c:v>8187.4794945310296</c:v>
                </c:pt>
                <c:pt idx="40">
                  <c:v>5205.7414375284197</c:v>
                </c:pt>
                <c:pt idx="41">
                  <c:v>5183.7989561066897</c:v>
                </c:pt>
                <c:pt idx="42">
                  <c:v>9594.76</c:v>
                </c:pt>
                <c:pt idx="43">
                  <c:v>9588.0114690913597</c:v>
                </c:pt>
                <c:pt idx="44">
                  <c:v>8508.0839313715005</c:v>
                </c:pt>
                <c:pt idx="45">
                  <c:v>11767.633106385299</c:v>
                </c:pt>
                <c:pt idx="46">
                  <c:v>7764.6543842013598</c:v>
                </c:pt>
                <c:pt idx="47">
                  <c:v>6288.9445626619899</c:v>
                </c:pt>
                <c:pt idx="48">
                  <c:v>10494.7241504757</c:v>
                </c:pt>
                <c:pt idx="49">
                  <c:v>7658.7229021393096</c:v>
                </c:pt>
                <c:pt idx="50">
                  <c:v>6295.3503363006303</c:v>
                </c:pt>
                <c:pt idx="51">
                  <c:v>5967.8035995723003</c:v>
                </c:pt>
                <c:pt idx="52">
                  <c:v>6881.7713722543403</c:v>
                </c:pt>
                <c:pt idx="53">
                  <c:v>5607.2534990397899</c:v>
                </c:pt>
                <c:pt idx="54">
                  <c:v>7636.5572085846798</c:v>
                </c:pt>
                <c:pt idx="55">
                  <c:v>6617.9589207917898</c:v>
                </c:pt>
                <c:pt idx="56">
                  <c:v>13132.06</c:v>
                </c:pt>
                <c:pt idx="57">
                  <c:v>6579.7187911545598</c:v>
                </c:pt>
                <c:pt idx="58">
                  <c:v>8367.1929144245205</c:v>
                </c:pt>
                <c:pt idx="59">
                  <c:v>10931.7292693858</c:v>
                </c:pt>
                <c:pt idx="60">
                  <c:v>9367.8065755211592</c:v>
                </c:pt>
                <c:pt idx="61">
                  <c:v>6619.4045632978596</c:v>
                </c:pt>
                <c:pt idx="62">
                  <c:v>6152.1650493782499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15428.830081850499</c:v>
                </c:pt>
                <c:pt idx="67">
                  <c:v>10949.572762854499</c:v>
                </c:pt>
                <c:pt idx="68">
                  <c:v>11167.996400427701</c:v>
                </c:pt>
                <c:pt idx="69">
                  <c:v>8832.7516236986303</c:v>
                </c:pt>
                <c:pt idx="70">
                  <c:v>7248.6897147376603</c:v>
                </c:pt>
                <c:pt idx="71">
                  <c:v>10456.931573351199</c:v>
                </c:pt>
                <c:pt idx="72">
                  <c:v>7978.9225077874198</c:v>
                </c:pt>
                <c:pt idx="73">
                  <c:v>8314.6299035320408</c:v>
                </c:pt>
                <c:pt idx="74">
                  <c:v>7804.7473501566201</c:v>
                </c:pt>
                <c:pt idx="75">
                  <c:v>6281.0664647976801</c:v>
                </c:pt>
                <c:pt idx="76">
                  <c:v>5360.0811151569596</c:v>
                </c:pt>
                <c:pt idx="77">
                  <c:v>8885.2797604547195</c:v>
                </c:pt>
                <c:pt idx="78">
                  <c:v>6452.1178783069099</c:v>
                </c:pt>
                <c:pt idx="79">
                  <c:v>5465.7815672592897</c:v>
                </c:pt>
                <c:pt idx="80">
                  <c:v>11282.865382624799</c:v>
                </c:pt>
                <c:pt idx="81">
                  <c:v>6822.5816761555498</c:v>
                </c:pt>
                <c:pt idx="82">
                  <c:v>5319.0931066183302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D6-4D52-ABD1-3B760CF4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'Hold Out'!$D$1</c:f>
              <c:strCache>
                <c:ptCount val="1"/>
                <c:pt idx="0">
                  <c:v>Error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Out'!$D$2:$D$84</c:f>
              <c:numCache>
                <c:formatCode>_(* #,##0_);_(* \(#,##0\);_(* "-"??_);_(@_)</c:formatCode>
                <c:ptCount val="83"/>
                <c:pt idx="0">
                  <c:v>106.93072872729135</c:v>
                </c:pt>
                <c:pt idx="1">
                  <c:v>1662.9194966077102</c:v>
                </c:pt>
                <c:pt idx="2">
                  <c:v>-1157.9604445048099</c:v>
                </c:pt>
                <c:pt idx="3">
                  <c:v>1837.255218460019</c:v>
                </c:pt>
                <c:pt idx="4">
                  <c:v>-2608.0943705210011</c:v>
                </c:pt>
                <c:pt idx="5">
                  <c:v>2525.7470566808006</c:v>
                </c:pt>
                <c:pt idx="6">
                  <c:v>-773.50955491563946</c:v>
                </c:pt>
                <c:pt idx="7">
                  <c:v>714.13196709075055</c:v>
                </c:pt>
                <c:pt idx="8">
                  <c:v>480.9083594028998</c:v>
                </c:pt>
                <c:pt idx="9">
                  <c:v>-51.273536867798612</c:v>
                </c:pt>
                <c:pt idx="10">
                  <c:v>-2331.7854177853596</c:v>
                </c:pt>
                <c:pt idx="11">
                  <c:v>2.1198375674885028</c:v>
                </c:pt>
                <c:pt idx="12">
                  <c:v>-1806.1962937363805</c:v>
                </c:pt>
                <c:pt idx="13">
                  <c:v>-1599.2781846990802</c:v>
                </c:pt>
                <c:pt idx="14">
                  <c:v>2589.4711268205001</c:v>
                </c:pt>
                <c:pt idx="15">
                  <c:v>-29.829442134299825</c:v>
                </c:pt>
                <c:pt idx="16">
                  <c:v>-132.78092629700041</c:v>
                </c:pt>
                <c:pt idx="17">
                  <c:v>59.242453700298938</c:v>
                </c:pt>
                <c:pt idx="18">
                  <c:v>442.1197388094597</c:v>
                </c:pt>
                <c:pt idx="19">
                  <c:v>-1912.7497904252396</c:v>
                </c:pt>
                <c:pt idx="20">
                  <c:v>-325.65968492762022</c:v>
                </c:pt>
                <c:pt idx="21">
                  <c:v>-348.83044115727989</c:v>
                </c:pt>
                <c:pt idx="22">
                  <c:v>-705.32717408067037</c:v>
                </c:pt>
                <c:pt idx="23">
                  <c:v>-50.716031118340652</c:v>
                </c:pt>
                <c:pt idx="24">
                  <c:v>-979.68685842120067</c:v>
                </c:pt>
                <c:pt idx="25">
                  <c:v>166.74192871922969</c:v>
                </c:pt>
                <c:pt idx="26">
                  <c:v>1768.2539291910707</c:v>
                </c:pt>
                <c:pt idx="27">
                  <c:v>489.60200752476976</c:v>
                </c:pt>
                <c:pt idx="28">
                  <c:v>889.75168005874002</c:v>
                </c:pt>
                <c:pt idx="29">
                  <c:v>-19.844833378479962</c:v>
                </c:pt>
                <c:pt idx="30">
                  <c:v>343.72420825849986</c:v>
                </c:pt>
                <c:pt idx="31">
                  <c:v>609.77125823939969</c:v>
                </c:pt>
                <c:pt idx="32">
                  <c:v>-1407.2435669126498</c:v>
                </c:pt>
                <c:pt idx="33">
                  <c:v>482.92738423984883</c:v>
                </c:pt>
                <c:pt idx="34">
                  <c:v>173.7684109075899</c:v>
                </c:pt>
                <c:pt idx="35">
                  <c:v>43.74950982180053</c:v>
                </c:pt>
                <c:pt idx="36">
                  <c:v>633.80492030155983</c:v>
                </c:pt>
                <c:pt idx="37">
                  <c:v>-70.238697710349697</c:v>
                </c:pt>
                <c:pt idx="38">
                  <c:v>-1310.6071048203794</c:v>
                </c:pt>
                <c:pt idx="39">
                  <c:v>311.32768188711088</c:v>
                </c:pt>
                <c:pt idx="40">
                  <c:v>139.29401453591981</c:v>
                </c:pt>
                <c:pt idx="41">
                  <c:v>-932.75755939490045</c:v>
                </c:pt>
                <c:pt idx="42">
                  <c:v>-34.089035584389421</c:v>
                </c:pt>
                <c:pt idx="43">
                  <c:v>-831.55770575500901</c:v>
                </c:pt>
                <c:pt idx="44">
                  <c:v>-230.51254008171964</c:v>
                </c:pt>
                <c:pt idx="45">
                  <c:v>-132.13887401200009</c:v>
                </c:pt>
                <c:pt idx="46">
                  <c:v>-882.36174962246969</c:v>
                </c:pt>
                <c:pt idx="47">
                  <c:v>-237.01875974410996</c:v>
                </c:pt>
                <c:pt idx="48">
                  <c:v>-1192.5377318232004</c:v>
                </c:pt>
                <c:pt idx="49">
                  <c:v>793.72252061944073</c:v>
                </c:pt>
                <c:pt idx="50">
                  <c:v>1897.2849724041998</c:v>
                </c:pt>
                <c:pt idx="51">
                  <c:v>446.62595203114051</c:v>
                </c:pt>
                <c:pt idx="52">
                  <c:v>1235.8160343429208</c:v>
                </c:pt>
                <c:pt idx="53">
                  <c:v>175.42682641230022</c:v>
                </c:pt>
                <c:pt idx="54">
                  <c:v>948.26316328945904</c:v>
                </c:pt>
                <c:pt idx="55">
                  <c:v>-2592.6732947412493</c:v>
                </c:pt>
                <c:pt idx="56">
                  <c:v>-46.656639732100302</c:v>
                </c:pt>
                <c:pt idx="57">
                  <c:v>516.1479249456097</c:v>
                </c:pt>
                <c:pt idx="58">
                  <c:v>-471.93392007243074</c:v>
                </c:pt>
                <c:pt idx="59">
                  <c:v>122.2407554575002</c:v>
                </c:pt>
                <c:pt idx="60">
                  <c:v>69.161821277579293</c:v>
                </c:pt>
                <c:pt idx="61">
                  <c:v>954.08255221771014</c:v>
                </c:pt>
                <c:pt idx="62">
                  <c:v>-100.92109333492044</c:v>
                </c:pt>
                <c:pt idx="63">
                  <c:v>-20.160003162709472</c:v>
                </c:pt>
                <c:pt idx="64">
                  <c:v>-13.200869565810081</c:v>
                </c:pt>
                <c:pt idx="65">
                  <c:v>-79.924888866302354</c:v>
                </c:pt>
                <c:pt idx="66">
                  <c:v>532.39420362820056</c:v>
                </c:pt>
                <c:pt idx="67">
                  <c:v>275.16501423259979</c:v>
                </c:pt>
                <c:pt idx="68">
                  <c:v>-507.50740148549994</c:v>
                </c:pt>
                <c:pt idx="69">
                  <c:v>-1196.2376111482408</c:v>
                </c:pt>
                <c:pt idx="70">
                  <c:v>93.441334386649942</c:v>
                </c:pt>
                <c:pt idx="71">
                  <c:v>-335.47307322580127</c:v>
                </c:pt>
                <c:pt idx="72">
                  <c:v>691.30050034793021</c:v>
                </c:pt>
                <c:pt idx="73">
                  <c:v>-124.12992750034937</c:v>
                </c:pt>
                <c:pt idx="74">
                  <c:v>619.55332136105972</c:v>
                </c:pt>
                <c:pt idx="75">
                  <c:v>240.48317336590026</c:v>
                </c:pt>
                <c:pt idx="76">
                  <c:v>-1783.8434258407997</c:v>
                </c:pt>
                <c:pt idx="77">
                  <c:v>191.48192751040915</c:v>
                </c:pt>
                <c:pt idx="78">
                  <c:v>-843.04503885458053</c:v>
                </c:pt>
                <c:pt idx="79">
                  <c:v>-1042.3730797232602</c:v>
                </c:pt>
                <c:pt idx="80">
                  <c:v>2617.3607521763006</c:v>
                </c:pt>
                <c:pt idx="81">
                  <c:v>2587.1647390109192</c:v>
                </c:pt>
                <c:pt idx="82">
                  <c:v>-228.01382888510034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C-42C5-BD9D-0D3CBA6C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061352"/>
        <c:axId val="539062008"/>
      </c:barChart>
      <c:lineChart>
        <c:grouping val="standard"/>
        <c:varyColors val="0"/>
        <c:ser>
          <c:idx val="0"/>
          <c:order val="0"/>
          <c:tx>
            <c:strRef>
              <c:f>'Hold Out'!$B$1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Out'!$B$2:$B$84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2C5-BD9D-0D3CBA6CFCE2}"/>
            </c:ext>
          </c:extLst>
        </c:ser>
        <c:ser>
          <c:idx val="1"/>
          <c:order val="1"/>
          <c:tx>
            <c:strRef>
              <c:f>'Hold Out'!$C$1</c:f>
              <c:strCache>
                <c:ptCount val="1"/>
                <c:pt idx="0">
                  <c:v>Model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'Hold Out'!$A$2:$A$84</c:f>
              <c:strCache>
                <c:ptCount val="83"/>
                <c:pt idx="0">
                  <c:v>08/27/2021</c:v>
                </c:pt>
                <c:pt idx="1">
                  <c:v>08/28/2021</c:v>
                </c:pt>
                <c:pt idx="2">
                  <c:v>08/29/2021</c:v>
                </c:pt>
                <c:pt idx="3">
                  <c:v>08/30/2021</c:v>
                </c:pt>
                <c:pt idx="4">
                  <c:v>08/31/2021</c:v>
                </c:pt>
                <c:pt idx="5">
                  <c:v>09/01/2021</c:v>
                </c:pt>
                <c:pt idx="6">
                  <c:v>09/02/2021</c:v>
                </c:pt>
                <c:pt idx="7">
                  <c:v>09/03/2021</c:v>
                </c:pt>
                <c:pt idx="8">
                  <c:v>09/04/2021</c:v>
                </c:pt>
                <c:pt idx="9">
                  <c:v>09/05/2021</c:v>
                </c:pt>
                <c:pt idx="10">
                  <c:v>09/06/2021</c:v>
                </c:pt>
                <c:pt idx="11">
                  <c:v>09/07/2021</c:v>
                </c:pt>
                <c:pt idx="12">
                  <c:v>09/08/2021</c:v>
                </c:pt>
                <c:pt idx="13">
                  <c:v>09/09/2021</c:v>
                </c:pt>
                <c:pt idx="14">
                  <c:v>09/10/2021</c:v>
                </c:pt>
                <c:pt idx="15">
                  <c:v>09/11/2021</c:v>
                </c:pt>
                <c:pt idx="16">
                  <c:v>09/12/2021</c:v>
                </c:pt>
                <c:pt idx="17">
                  <c:v>09/13/2021</c:v>
                </c:pt>
                <c:pt idx="18">
                  <c:v>09/14/2021</c:v>
                </c:pt>
                <c:pt idx="19">
                  <c:v>09/15/2021</c:v>
                </c:pt>
                <c:pt idx="20">
                  <c:v>09/16/2021</c:v>
                </c:pt>
                <c:pt idx="21">
                  <c:v>09/17/2021</c:v>
                </c:pt>
                <c:pt idx="22">
                  <c:v>09/18/2021</c:v>
                </c:pt>
                <c:pt idx="23">
                  <c:v>09/19/2021</c:v>
                </c:pt>
                <c:pt idx="24">
                  <c:v>09/20/2021</c:v>
                </c:pt>
                <c:pt idx="25">
                  <c:v>09/21/2021</c:v>
                </c:pt>
                <c:pt idx="26">
                  <c:v>09/22/2021</c:v>
                </c:pt>
                <c:pt idx="27">
                  <c:v>09/23/2021</c:v>
                </c:pt>
                <c:pt idx="28">
                  <c:v>09/24/2021</c:v>
                </c:pt>
                <c:pt idx="29">
                  <c:v>09/25/2021</c:v>
                </c:pt>
                <c:pt idx="30">
                  <c:v>09/26/2021</c:v>
                </c:pt>
                <c:pt idx="31">
                  <c:v>09/27/2021</c:v>
                </c:pt>
                <c:pt idx="32">
                  <c:v>09/28/2021</c:v>
                </c:pt>
                <c:pt idx="33">
                  <c:v>09/29/2021</c:v>
                </c:pt>
                <c:pt idx="34">
                  <c:v>09/30/2021</c:v>
                </c:pt>
                <c:pt idx="35">
                  <c:v>10/01/2021</c:v>
                </c:pt>
                <c:pt idx="36">
                  <c:v>10/02/2021</c:v>
                </c:pt>
                <c:pt idx="37">
                  <c:v>10/03/2021</c:v>
                </c:pt>
                <c:pt idx="38">
                  <c:v>10/04/2021</c:v>
                </c:pt>
                <c:pt idx="39">
                  <c:v>10/05/2021</c:v>
                </c:pt>
                <c:pt idx="40">
                  <c:v>10/06/2021</c:v>
                </c:pt>
                <c:pt idx="41">
                  <c:v>10/07/2021</c:v>
                </c:pt>
                <c:pt idx="42">
                  <c:v>10/08/2021</c:v>
                </c:pt>
                <c:pt idx="43">
                  <c:v>10/09/2021</c:v>
                </c:pt>
                <c:pt idx="44">
                  <c:v>10/10/2021</c:v>
                </c:pt>
                <c:pt idx="45">
                  <c:v>10/11/2021</c:v>
                </c:pt>
                <c:pt idx="46">
                  <c:v>10/12/2021</c:v>
                </c:pt>
                <c:pt idx="47">
                  <c:v>10/13/2021</c:v>
                </c:pt>
                <c:pt idx="48">
                  <c:v>10/14/2021</c:v>
                </c:pt>
                <c:pt idx="49">
                  <c:v>10/15/2021</c:v>
                </c:pt>
                <c:pt idx="50">
                  <c:v>10/16/2021</c:v>
                </c:pt>
                <c:pt idx="51">
                  <c:v>10/17/2021</c:v>
                </c:pt>
                <c:pt idx="52">
                  <c:v>10/18/2021</c:v>
                </c:pt>
                <c:pt idx="53">
                  <c:v>10/19/2021</c:v>
                </c:pt>
                <c:pt idx="54">
                  <c:v>10/20/2021</c:v>
                </c:pt>
                <c:pt idx="55">
                  <c:v>10/21/2021</c:v>
                </c:pt>
                <c:pt idx="56">
                  <c:v>10/22/2021</c:v>
                </c:pt>
                <c:pt idx="57">
                  <c:v>10/23/2021</c:v>
                </c:pt>
                <c:pt idx="58">
                  <c:v>10/24/2021</c:v>
                </c:pt>
                <c:pt idx="59">
                  <c:v>10/25/2021</c:v>
                </c:pt>
                <c:pt idx="60">
                  <c:v>10/26/2021</c:v>
                </c:pt>
                <c:pt idx="61">
                  <c:v>10/27/2021</c:v>
                </c:pt>
                <c:pt idx="62">
                  <c:v>10/28/2021</c:v>
                </c:pt>
                <c:pt idx="63">
                  <c:v>10/29/2021</c:v>
                </c:pt>
                <c:pt idx="64">
                  <c:v>10/30/2021</c:v>
                </c:pt>
                <c:pt idx="65">
                  <c:v>10/31/2021</c:v>
                </c:pt>
                <c:pt idx="66">
                  <c:v>11/01/2021</c:v>
                </c:pt>
                <c:pt idx="67">
                  <c:v>11/02/2021</c:v>
                </c:pt>
                <c:pt idx="68">
                  <c:v>11/03/2021</c:v>
                </c:pt>
                <c:pt idx="69">
                  <c:v>11/04/2021</c:v>
                </c:pt>
                <c:pt idx="70">
                  <c:v>11/05/2021</c:v>
                </c:pt>
                <c:pt idx="71">
                  <c:v>11/06/2021</c:v>
                </c:pt>
                <c:pt idx="72">
                  <c:v>11/07/2021</c:v>
                </c:pt>
                <c:pt idx="73">
                  <c:v>11/08/2021</c:v>
                </c:pt>
                <c:pt idx="74">
                  <c:v>11/09/2021</c:v>
                </c:pt>
                <c:pt idx="75">
                  <c:v>11/10/2021</c:v>
                </c:pt>
                <c:pt idx="76">
                  <c:v>11/11/2021</c:v>
                </c:pt>
                <c:pt idx="77">
                  <c:v>11/12/2021</c:v>
                </c:pt>
                <c:pt idx="78">
                  <c:v>11/13/2021</c:v>
                </c:pt>
                <c:pt idx="79">
                  <c:v>11/14/2021</c:v>
                </c:pt>
                <c:pt idx="80">
                  <c:v>11/15/2021</c:v>
                </c:pt>
                <c:pt idx="81">
                  <c:v>11/16/2021</c:v>
                </c:pt>
                <c:pt idx="82">
                  <c:v>11/17/2021</c:v>
                </c:pt>
              </c:strCache>
            </c:strRef>
          </c:cat>
          <c:val>
            <c:numRef>
              <c:f>'Hold Out'!$C$2:$C$84</c:f>
              <c:numCache>
                <c:formatCode>General</c:formatCode>
                <c:ptCount val="83"/>
                <c:pt idx="0">
                  <c:v>8379.1892712727094</c:v>
                </c:pt>
                <c:pt idx="1">
                  <c:v>8815.9505033922906</c:v>
                </c:pt>
                <c:pt idx="2">
                  <c:v>7702.3704445048097</c:v>
                </c:pt>
                <c:pt idx="3">
                  <c:v>7924.8847815399804</c:v>
                </c:pt>
                <c:pt idx="4">
                  <c:v>12074.724370521</c:v>
                </c:pt>
                <c:pt idx="5">
                  <c:v>11185.242943319199</c:v>
                </c:pt>
                <c:pt idx="6">
                  <c:v>7540.3895549156396</c:v>
                </c:pt>
                <c:pt idx="7">
                  <c:v>9694.1480329092501</c:v>
                </c:pt>
                <c:pt idx="8">
                  <c:v>10059.9216405971</c:v>
                </c:pt>
                <c:pt idx="9">
                  <c:v>14482.813536867799</c:v>
                </c:pt>
                <c:pt idx="10">
                  <c:v>9780.84541778536</c:v>
                </c:pt>
                <c:pt idx="11">
                  <c:v>9193.0901624325106</c:v>
                </c:pt>
                <c:pt idx="12">
                  <c:v>8450.8762937363808</c:v>
                </c:pt>
                <c:pt idx="13">
                  <c:v>7128.7081846990804</c:v>
                </c:pt>
                <c:pt idx="14">
                  <c:v>5913.8488731794996</c:v>
                </c:pt>
                <c:pt idx="15">
                  <c:v>12687.4894421343</c:v>
                </c:pt>
                <c:pt idx="16">
                  <c:v>10124.170926297</c:v>
                </c:pt>
                <c:pt idx="17">
                  <c:v>10352.067546299701</c:v>
                </c:pt>
                <c:pt idx="18">
                  <c:v>8086.5202611905397</c:v>
                </c:pt>
                <c:pt idx="19">
                  <c:v>7111.6797904252398</c:v>
                </c:pt>
                <c:pt idx="20">
                  <c:v>6741.3896849276198</c:v>
                </c:pt>
                <c:pt idx="21">
                  <c:v>6291.4004411572796</c:v>
                </c:pt>
                <c:pt idx="22">
                  <c:v>6377.3571740806701</c:v>
                </c:pt>
                <c:pt idx="23">
                  <c:v>6704.5360311183404</c:v>
                </c:pt>
                <c:pt idx="24">
                  <c:v>11436.8168584212</c:v>
                </c:pt>
                <c:pt idx="25">
                  <c:v>8626.7780712807707</c:v>
                </c:pt>
                <c:pt idx="26">
                  <c:v>7811.6060708089299</c:v>
                </c:pt>
                <c:pt idx="27">
                  <c:v>6479.9779924752302</c:v>
                </c:pt>
                <c:pt idx="28">
                  <c:v>6858.9683199412602</c:v>
                </c:pt>
                <c:pt idx="29">
                  <c:v>7049.5248333784803</c:v>
                </c:pt>
                <c:pt idx="30">
                  <c:v>12203.4357917415</c:v>
                </c:pt>
                <c:pt idx="31">
                  <c:v>10176.6087417606</c:v>
                </c:pt>
                <c:pt idx="32">
                  <c:v>7158.2435669126498</c:v>
                </c:pt>
                <c:pt idx="33">
                  <c:v>8235.3826157601507</c:v>
                </c:pt>
                <c:pt idx="34">
                  <c:v>7886.35158909241</c:v>
                </c:pt>
                <c:pt idx="35">
                  <c:v>7468.6304901781996</c:v>
                </c:pt>
                <c:pt idx="36">
                  <c:v>8334.4350796984399</c:v>
                </c:pt>
                <c:pt idx="37">
                  <c:v>6551.8386977103501</c:v>
                </c:pt>
                <c:pt idx="38">
                  <c:v>7239.6571048203796</c:v>
                </c:pt>
                <c:pt idx="39">
                  <c:v>8268.0323181128897</c:v>
                </c:pt>
                <c:pt idx="40">
                  <c:v>5474.3759854640803</c:v>
                </c:pt>
                <c:pt idx="41">
                  <c:v>5452.7575593949005</c:v>
                </c:pt>
                <c:pt idx="42">
                  <c:v>9628.8490355843896</c:v>
                </c:pt>
                <c:pt idx="43">
                  <c:v>9655.0777057550094</c:v>
                </c:pt>
                <c:pt idx="44">
                  <c:v>8581.4525400817201</c:v>
                </c:pt>
                <c:pt idx="45">
                  <c:v>10766.838874012001</c:v>
                </c:pt>
                <c:pt idx="46">
                  <c:v>7496.4917496224698</c:v>
                </c:pt>
                <c:pt idx="47">
                  <c:v>6316.2987597441097</c:v>
                </c:pt>
                <c:pt idx="48">
                  <c:v>10610.2577318232</c:v>
                </c:pt>
                <c:pt idx="49">
                  <c:v>7859.6274793805596</c:v>
                </c:pt>
                <c:pt idx="50">
                  <c:v>6533.8550275957996</c:v>
                </c:pt>
                <c:pt idx="51">
                  <c:v>6052.8440479688597</c:v>
                </c:pt>
                <c:pt idx="52">
                  <c:v>7079.47396565708</c:v>
                </c:pt>
                <c:pt idx="53">
                  <c:v>5878.5331735876998</c:v>
                </c:pt>
                <c:pt idx="54">
                  <c:v>7718.8668367105402</c:v>
                </c:pt>
                <c:pt idx="55">
                  <c:v>6800.1932947412497</c:v>
                </c:pt>
                <c:pt idx="56">
                  <c:v>13178.7166397321</c:v>
                </c:pt>
                <c:pt idx="57">
                  <c:v>6768.9820750543904</c:v>
                </c:pt>
                <c:pt idx="58">
                  <c:v>8454.7239200724307</c:v>
                </c:pt>
                <c:pt idx="59">
                  <c:v>10878.1092445425</c:v>
                </c:pt>
                <c:pt idx="60">
                  <c:v>8437.6681787224206</c:v>
                </c:pt>
                <c:pt idx="61">
                  <c:v>6355.7474477822898</c:v>
                </c:pt>
                <c:pt idx="62">
                  <c:v>6211.2110933349204</c:v>
                </c:pt>
                <c:pt idx="63">
                  <c:v>5694.4300031627099</c:v>
                </c:pt>
                <c:pt idx="64">
                  <c:v>3728.74086956581</c:v>
                </c:pt>
                <c:pt idx="65">
                  <c:v>22575.724888866302</c:v>
                </c:pt>
                <c:pt idx="66">
                  <c:v>15344.3057963718</c:v>
                </c:pt>
                <c:pt idx="67">
                  <c:v>11133.9949857674</c:v>
                </c:pt>
                <c:pt idx="68">
                  <c:v>11143.8374014855</c:v>
                </c:pt>
                <c:pt idx="69">
                  <c:v>8954.3976111482407</c:v>
                </c:pt>
                <c:pt idx="70">
                  <c:v>7327.3586656133502</c:v>
                </c:pt>
                <c:pt idx="71">
                  <c:v>10491.8530732258</c:v>
                </c:pt>
                <c:pt idx="72">
                  <c:v>8024.45949965207</c:v>
                </c:pt>
                <c:pt idx="73">
                  <c:v>8293.7899275003492</c:v>
                </c:pt>
                <c:pt idx="74">
                  <c:v>7678.26667863894</c:v>
                </c:pt>
                <c:pt idx="75">
                  <c:v>6253.9468266341</c:v>
                </c:pt>
                <c:pt idx="76">
                  <c:v>5376.6834258407998</c:v>
                </c:pt>
                <c:pt idx="77">
                  <c:v>8903.7580724895906</c:v>
                </c:pt>
                <c:pt idx="78">
                  <c:v>6486.6950388545802</c:v>
                </c:pt>
                <c:pt idx="79">
                  <c:v>5507.4130797232601</c:v>
                </c:pt>
                <c:pt idx="80">
                  <c:v>10060.8292478237</c:v>
                </c:pt>
                <c:pt idx="81">
                  <c:v>6331.2952609890799</c:v>
                </c:pt>
                <c:pt idx="82">
                  <c:v>5122.9638288851002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C-42C5-BD9D-0D3CBA6C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14.5 -</a:t>
            </a:r>
            <a:r>
              <a:rPr lang="en-US" baseline="0"/>
              <a:t> </a:t>
            </a:r>
            <a:r>
              <a:rPr lang="en-US"/>
              <a:t>Adoption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'Adoption Rate'!$B$18</c:f>
              <c:strCache>
                <c:ptCount val="1"/>
                <c:pt idx="0">
                  <c:v>Adoption Rate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'Adoption Rate'!$C$17:$L$17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'Adoption Rate'!$C$18:$L$18</c:f>
              <c:numCache>
                <c:formatCode>0.0%</c:formatCode>
                <c:ptCount val="9"/>
                <c:pt idx="0">
                  <c:v>0</c:v>
                </c:pt>
                <c:pt idx="1">
                  <c:v>1.2E-2</c:v>
                </c:pt>
                <c:pt idx="2">
                  <c:v>0.14499999999999999</c:v>
                </c:pt>
                <c:pt idx="3">
                  <c:v>0.56399999999999995</c:v>
                </c:pt>
                <c:pt idx="4">
                  <c:v>0.78700000000000003</c:v>
                </c:pt>
                <c:pt idx="5">
                  <c:v>0.82399999999999995</c:v>
                </c:pt>
                <c:pt idx="6">
                  <c:v>0.85699999999999998</c:v>
                </c:pt>
                <c:pt idx="7">
                  <c:v>0.877</c:v>
                </c:pt>
                <c:pt idx="8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9-4A4D-B3F1-32BF9824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29136"/>
        <c:axId val="672629792"/>
      </c:lineChart>
      <c:catAx>
        <c:axId val="6726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792"/>
        <c:crosses val="autoZero"/>
        <c:auto val="1"/>
        <c:lblAlgn val="ctr"/>
        <c:lblOffset val="100"/>
        <c:noMultiLvlLbl val="0"/>
      </c:catAx>
      <c:valAx>
        <c:axId val="67262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0216405739564995"/>
          <c:y val="3.7834755868843647E-2"/>
          <c:w val="0.4289220610165434"/>
          <c:h val="0.9510127603558461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6-43D3-8601-4DC8F03D9EE6}"/>
              </c:ext>
            </c:extLst>
          </c:dPt>
          <c:cat>
            <c:multiLvlStrRef>
              <c:f>Contribution!#REF!</c:f>
            </c:multiLvlStrRef>
          </c:cat>
          <c:val>
            <c:numRef>
              <c:f>Contribution!#REF!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43-47C6-9F46-2924E518D6C5}"/>
            </c:ext>
          </c:extLst>
        </c:ser>
        <c:ser>
          <c:idx val="2"/>
          <c:order val="1"/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543-47C6-9F46-2924E518D6C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543-47C6-9F46-2924E518D6C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543-47C6-9F46-2924E518D6C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543-47C6-9F46-2924E518D6C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543-47C6-9F46-2924E518D6C5}"/>
              </c:ext>
            </c:extLst>
          </c:dPt>
          <c:dLbls>
            <c:dLbl>
              <c:idx val="0"/>
              <c:layout>
                <c:manualLayout>
                  <c:x val="2.4358160587069473E-2"/>
                  <c:y val="-5.22305034810515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43-47C6-9F46-2924E518D6C5}"/>
                </c:ext>
              </c:extLst>
            </c:dLbl>
            <c:dLbl>
              <c:idx val="3"/>
              <c:layout>
                <c:manualLayout>
                  <c:x val="-8.2807059831806421E-3"/>
                  <c:y val="2.37809305017273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543-47C6-9F46-2924E518D6C5}"/>
                </c:ext>
              </c:extLst>
            </c:dLbl>
            <c:dLbl>
              <c:idx val="4"/>
              <c:layout>
                <c:manualLayout>
                  <c:x val="-1.1236809684503723E-2"/>
                  <c:y val="-3.0177647615874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543-47C6-9F46-2924E518D6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Base</c:v>
              </c:pt>
              <c:pt idx="1">
                <c:v>TV</c:v>
              </c:pt>
              <c:pt idx="2">
                <c:v>Digital</c:v>
              </c:pt>
              <c:pt idx="3">
                <c:v>Trade</c:v>
              </c:pt>
              <c:pt idx="4">
                <c:v>Consumer Promo</c:v>
              </c:pt>
            </c:strLit>
          </c:cat>
          <c:val>
            <c:numLit>
              <c:formatCode>0.0%</c:formatCode>
              <c:ptCount val="5"/>
              <c:pt idx="0">
                <c:v>0.76916585915789359</c:v>
              </c:pt>
              <c:pt idx="1">
                <c:v>1.6855937325622575E-2</c:v>
              </c:pt>
              <c:pt idx="2">
                <c:v>1.9323159595739946E-2</c:v>
              </c:pt>
              <c:pt idx="3">
                <c:v>0.19339840487218318</c:v>
              </c:pt>
              <c:pt idx="4">
                <c:v>1.256639048560735E-3</c:v>
              </c:pt>
            </c:numLit>
          </c:val>
          <c:extLst>
            <c:ext xmlns:c16="http://schemas.microsoft.com/office/drawing/2014/chart" uri="{C3380CC4-5D6E-409C-BE32-E72D297353CC}">
              <c16:uniqueId val="{0000000D-9543-47C6-9F46-2924E518D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547423230575107E-2"/>
          <c:y val="8.2925504433922867E-2"/>
          <c:w val="0.34883867074308117"/>
          <c:h val="0.88336889672109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Gume - Soul Land Reloaded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39741118412903E-2"/>
          <c:y val="0.10471631205673759"/>
          <c:w val="0.9009589910273168"/>
          <c:h val="0.66835985927291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'Supporting graphs'!$B$1</c:f>
              <c:strCache>
                <c:ptCount val="1"/>
                <c:pt idx="0">
                  <c:v>FB Installs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graphs'!$B$2:$B$84</c:f>
              <c:numCache>
                <c:formatCode>General</c:formatCode>
                <c:ptCount val="83"/>
                <c:pt idx="0">
                  <c:v>847.83811146009998</c:v>
                </c:pt>
                <c:pt idx="1">
                  <c:v>1360.2747851491131</c:v>
                </c:pt>
                <c:pt idx="2">
                  <c:v>1429.57</c:v>
                </c:pt>
                <c:pt idx="3">
                  <c:v>1400.3652926192801</c:v>
                </c:pt>
                <c:pt idx="4">
                  <c:v>1256.48</c:v>
                </c:pt>
                <c:pt idx="5">
                  <c:v>1851.1114816331901</c:v>
                </c:pt>
                <c:pt idx="6">
                  <c:v>2342.9412787097099</c:v>
                </c:pt>
                <c:pt idx="7">
                  <c:v>2578.4800903518098</c:v>
                </c:pt>
                <c:pt idx="8">
                  <c:v>3272.0759046041599</c:v>
                </c:pt>
                <c:pt idx="9">
                  <c:v>3469.7113187410996</c:v>
                </c:pt>
                <c:pt idx="10">
                  <c:v>3302.4277534035796</c:v>
                </c:pt>
                <c:pt idx="11">
                  <c:v>3734.8433781984104</c:v>
                </c:pt>
                <c:pt idx="12">
                  <c:v>3498.7093930081496</c:v>
                </c:pt>
                <c:pt idx="13">
                  <c:v>3690.3603752007702</c:v>
                </c:pt>
                <c:pt idx="14">
                  <c:v>3281.0429743914201</c:v>
                </c:pt>
                <c:pt idx="15">
                  <c:v>2980.39325857935</c:v>
                </c:pt>
                <c:pt idx="16">
                  <c:v>3317.4705607787</c:v>
                </c:pt>
                <c:pt idx="17">
                  <c:v>3253.7272598813702</c:v>
                </c:pt>
                <c:pt idx="18">
                  <c:v>2988.8245557257601</c:v>
                </c:pt>
                <c:pt idx="19">
                  <c:v>2933.3034973598797</c:v>
                </c:pt>
                <c:pt idx="20">
                  <c:v>2959.8061534777798</c:v>
                </c:pt>
                <c:pt idx="21">
                  <c:v>2821.67489343129</c:v>
                </c:pt>
                <c:pt idx="22">
                  <c:v>3017.1803728443301</c:v>
                </c:pt>
                <c:pt idx="23">
                  <c:v>3005.47227316711</c:v>
                </c:pt>
                <c:pt idx="24">
                  <c:v>2944.8897826197999</c:v>
                </c:pt>
                <c:pt idx="25">
                  <c:v>2897.0918194855399</c:v>
                </c:pt>
                <c:pt idx="26">
                  <c:v>2822.1767328135702</c:v>
                </c:pt>
                <c:pt idx="27">
                  <c:v>2807.23580177637</c:v>
                </c:pt>
                <c:pt idx="28">
                  <c:v>2944.0739778724501</c:v>
                </c:pt>
                <c:pt idx="29">
                  <c:v>2812.6485683600404</c:v>
                </c:pt>
                <c:pt idx="30">
                  <c:v>2856.0975166277603</c:v>
                </c:pt>
                <c:pt idx="31">
                  <c:v>2641.4203090032997</c:v>
                </c:pt>
                <c:pt idx="32">
                  <c:v>2409.6558136122103</c:v>
                </c:pt>
                <c:pt idx="33">
                  <c:v>3102.5152693792502</c:v>
                </c:pt>
                <c:pt idx="34">
                  <c:v>3341.7428119533697</c:v>
                </c:pt>
                <c:pt idx="35">
                  <c:v>3235.9113825016202</c:v>
                </c:pt>
                <c:pt idx="36">
                  <c:v>3151.0384559944</c:v>
                </c:pt>
                <c:pt idx="37">
                  <c:v>3343.0521768209501</c:v>
                </c:pt>
                <c:pt idx="38">
                  <c:v>3186.18887464523</c:v>
                </c:pt>
                <c:pt idx="39">
                  <c:v>2935.0620757194042</c:v>
                </c:pt>
                <c:pt idx="40">
                  <c:v>3179.2002462522096</c:v>
                </c:pt>
                <c:pt idx="41">
                  <c:v>3036.94137403791</c:v>
                </c:pt>
                <c:pt idx="42">
                  <c:v>3131.5671783801899</c:v>
                </c:pt>
                <c:pt idx="43">
                  <c:v>3281.1322948412098</c:v>
                </c:pt>
                <c:pt idx="44">
                  <c:v>3372.2248882192598</c:v>
                </c:pt>
                <c:pt idx="45">
                  <c:v>3135.7510480984702</c:v>
                </c:pt>
                <c:pt idx="46">
                  <c:v>2925.0846451003003</c:v>
                </c:pt>
                <c:pt idx="47">
                  <c:v>3031.5679996266899</c:v>
                </c:pt>
                <c:pt idx="48">
                  <c:v>2931.7814733186819</c:v>
                </c:pt>
                <c:pt idx="49">
                  <c:v>3005.6738779360599</c:v>
                </c:pt>
                <c:pt idx="50">
                  <c:v>3088.1446126157198</c:v>
                </c:pt>
                <c:pt idx="51">
                  <c:v>3041.5231864041798</c:v>
                </c:pt>
                <c:pt idx="52">
                  <c:v>2969.9666275884897</c:v>
                </c:pt>
                <c:pt idx="53">
                  <c:v>2779.3246183791202</c:v>
                </c:pt>
                <c:pt idx="54">
                  <c:v>2548.5127251890999</c:v>
                </c:pt>
                <c:pt idx="55">
                  <c:v>2808.9694001374901</c:v>
                </c:pt>
                <c:pt idx="56">
                  <c:v>2875.2832565592598</c:v>
                </c:pt>
                <c:pt idx="57">
                  <c:v>2634.1636822936998</c:v>
                </c:pt>
                <c:pt idx="58">
                  <c:v>2352.9566693041897</c:v>
                </c:pt>
                <c:pt idx="59">
                  <c:v>2367.8274901667401</c:v>
                </c:pt>
                <c:pt idx="60">
                  <c:v>2386.4783928575598</c:v>
                </c:pt>
                <c:pt idx="61">
                  <c:v>2305.5436989189798</c:v>
                </c:pt>
                <c:pt idx="62">
                  <c:v>2399.9034279404204</c:v>
                </c:pt>
                <c:pt idx="63">
                  <c:v>2486.45391903061</c:v>
                </c:pt>
                <c:pt idx="64">
                  <c:v>2578.5962638751098</c:v>
                </c:pt>
                <c:pt idx="65">
                  <c:v>2504.2820266752401</c:v>
                </c:pt>
                <c:pt idx="66">
                  <c:v>2502.3647073854399</c:v>
                </c:pt>
                <c:pt idx="67">
                  <c:v>2375.0184936302699</c:v>
                </c:pt>
                <c:pt idx="68">
                  <c:v>2592.7821800657498</c:v>
                </c:pt>
                <c:pt idx="69">
                  <c:v>1598.4245953342102</c:v>
                </c:pt>
                <c:pt idx="70">
                  <c:v>1715.94120021003</c:v>
                </c:pt>
                <c:pt idx="71">
                  <c:v>1660.08</c:v>
                </c:pt>
                <c:pt idx="72">
                  <c:v>1444.6558619482</c:v>
                </c:pt>
                <c:pt idx="73">
                  <c:v>1415.4210866296</c:v>
                </c:pt>
                <c:pt idx="74">
                  <c:v>1125.9418476962701</c:v>
                </c:pt>
                <c:pt idx="75">
                  <c:v>740.96010063255005</c:v>
                </c:pt>
                <c:pt idx="76">
                  <c:v>725.23647819063001</c:v>
                </c:pt>
                <c:pt idx="77">
                  <c:v>735.98029957409994</c:v>
                </c:pt>
                <c:pt idx="78">
                  <c:v>705.28695637845999</c:v>
                </c:pt>
                <c:pt idx="79">
                  <c:v>695.49</c:v>
                </c:pt>
                <c:pt idx="80">
                  <c:v>689.70750551764002</c:v>
                </c:pt>
                <c:pt idx="81">
                  <c:v>696.53223242746003</c:v>
                </c:pt>
                <c:pt idx="82">
                  <c:v>721.88590782497999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9-4797-A375-FF4827AF3BF6}"/>
            </c:ext>
          </c:extLst>
        </c:ser>
        <c:ser>
          <c:idx val="1"/>
          <c:order val="1"/>
          <c:tx>
            <c:strRef>
              <c:f>'Supporting graphs'!$C$1</c:f>
              <c:strCache>
                <c:ptCount val="1"/>
                <c:pt idx="0">
                  <c:v>FB AEO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graphs'!$C$2:$C$84</c:f>
              <c:numCache>
                <c:formatCode>General</c:formatCode>
                <c:ptCount val="83"/>
                <c:pt idx="17">
                  <c:v>0.11</c:v>
                </c:pt>
                <c:pt idx="18">
                  <c:v>162.99</c:v>
                </c:pt>
                <c:pt idx="19">
                  <c:v>419.56947226890998</c:v>
                </c:pt>
                <c:pt idx="20">
                  <c:v>761.43450442975995</c:v>
                </c:pt>
                <c:pt idx="21">
                  <c:v>757.69213114414003</c:v>
                </c:pt>
                <c:pt idx="22">
                  <c:v>744.07481813536003</c:v>
                </c:pt>
                <c:pt idx="23">
                  <c:v>759.78368279961001</c:v>
                </c:pt>
                <c:pt idx="24">
                  <c:v>760.68514478197994</c:v>
                </c:pt>
                <c:pt idx="25">
                  <c:v>773.87</c:v>
                </c:pt>
                <c:pt idx="26">
                  <c:v>650.26946896958998</c:v>
                </c:pt>
                <c:pt idx="27">
                  <c:v>451.85506185247999</c:v>
                </c:pt>
                <c:pt idx="28">
                  <c:v>446.97266237418</c:v>
                </c:pt>
                <c:pt idx="29">
                  <c:v>464.85282974296001</c:v>
                </c:pt>
                <c:pt idx="30">
                  <c:v>451.35091349098002</c:v>
                </c:pt>
                <c:pt idx="31">
                  <c:v>423.43</c:v>
                </c:pt>
                <c:pt idx="32">
                  <c:v>479.43</c:v>
                </c:pt>
                <c:pt idx="33">
                  <c:v>900.77</c:v>
                </c:pt>
                <c:pt idx="34">
                  <c:v>933.99157952865005</c:v>
                </c:pt>
                <c:pt idx="35">
                  <c:v>1134.3008507154</c:v>
                </c:pt>
                <c:pt idx="36">
                  <c:v>1077.4179680448999</c:v>
                </c:pt>
                <c:pt idx="37">
                  <c:v>1085.6038346019</c:v>
                </c:pt>
                <c:pt idx="38">
                  <c:v>1088.8922870900001</c:v>
                </c:pt>
                <c:pt idx="39">
                  <c:v>1031.8345707025001</c:v>
                </c:pt>
                <c:pt idx="40">
                  <c:v>1083.9680192343999</c:v>
                </c:pt>
                <c:pt idx="41">
                  <c:v>1138.4179073956</c:v>
                </c:pt>
                <c:pt idx="42">
                  <c:v>1226.8209440996</c:v>
                </c:pt>
                <c:pt idx="43">
                  <c:v>1171.6498519529</c:v>
                </c:pt>
                <c:pt idx="44">
                  <c:v>1176.3699999999999</c:v>
                </c:pt>
                <c:pt idx="45">
                  <c:v>1164.47</c:v>
                </c:pt>
                <c:pt idx="46">
                  <c:v>1261.7338547718</c:v>
                </c:pt>
                <c:pt idx="47">
                  <c:v>1335.59</c:v>
                </c:pt>
                <c:pt idx="48">
                  <c:v>1420.977719961</c:v>
                </c:pt>
                <c:pt idx="49">
                  <c:v>1686.9182771456999</c:v>
                </c:pt>
                <c:pt idx="50">
                  <c:v>1705.0538452021001</c:v>
                </c:pt>
                <c:pt idx="51">
                  <c:v>1818.8622189201999</c:v>
                </c:pt>
                <c:pt idx="52">
                  <c:v>1964.5602014573999</c:v>
                </c:pt>
                <c:pt idx="53">
                  <c:v>2088.8200000000002</c:v>
                </c:pt>
                <c:pt idx="54">
                  <c:v>2467.2560061229001</c:v>
                </c:pt>
                <c:pt idx="55">
                  <c:v>3171.6751051911297</c:v>
                </c:pt>
                <c:pt idx="56">
                  <c:v>3133.5669013827001</c:v>
                </c:pt>
                <c:pt idx="57">
                  <c:v>2833.0708737405002</c:v>
                </c:pt>
                <c:pt idx="58">
                  <c:v>2800.9304073527001</c:v>
                </c:pt>
                <c:pt idx="59">
                  <c:v>2686.74</c:v>
                </c:pt>
                <c:pt idx="60">
                  <c:v>2782.8302585852998</c:v>
                </c:pt>
                <c:pt idx="61">
                  <c:v>2761.3064327829002</c:v>
                </c:pt>
                <c:pt idx="62">
                  <c:v>2727.0991511677998</c:v>
                </c:pt>
                <c:pt idx="63">
                  <c:v>2902.1940728359996</c:v>
                </c:pt>
                <c:pt idx="64">
                  <c:v>2885.5393535891999</c:v>
                </c:pt>
                <c:pt idx="65">
                  <c:v>2933.4879369024002</c:v>
                </c:pt>
                <c:pt idx="66">
                  <c:v>2817.3834458659003</c:v>
                </c:pt>
                <c:pt idx="67">
                  <c:v>2821.0608547225002</c:v>
                </c:pt>
                <c:pt idx="68">
                  <c:v>3068.3630106720998</c:v>
                </c:pt>
                <c:pt idx="69">
                  <c:v>1511.6881097205999</c:v>
                </c:pt>
                <c:pt idx="70">
                  <c:v>2434.6123372728002</c:v>
                </c:pt>
                <c:pt idx="71">
                  <c:v>2481.7809252274997</c:v>
                </c:pt>
                <c:pt idx="72">
                  <c:v>1967.7831616428</c:v>
                </c:pt>
                <c:pt idx="73">
                  <c:v>2029.2043204684001</c:v>
                </c:pt>
                <c:pt idx="74">
                  <c:v>1249.0120034152001</c:v>
                </c:pt>
                <c:pt idx="75">
                  <c:v>833.79675623550997</c:v>
                </c:pt>
                <c:pt idx="76">
                  <c:v>836.30170817771</c:v>
                </c:pt>
                <c:pt idx="77">
                  <c:v>817.95984627132998</c:v>
                </c:pt>
                <c:pt idx="78">
                  <c:v>819.98165096555999</c:v>
                </c:pt>
                <c:pt idx="79">
                  <c:v>818.89097203081997</c:v>
                </c:pt>
                <c:pt idx="80">
                  <c:v>803.40224800035003</c:v>
                </c:pt>
                <c:pt idx="81">
                  <c:v>830.84793554121995</c:v>
                </c:pt>
                <c:pt idx="82">
                  <c:v>779.63299878787996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9-4797-A375-FF4827AF3BF6}"/>
            </c:ext>
          </c:extLst>
        </c:ser>
        <c:ser>
          <c:idx val="2"/>
          <c:order val="2"/>
          <c:tx>
            <c:strRef>
              <c:f>'Supporting graphs'!$D$1</c:f>
              <c:strCache>
                <c:ptCount val="1"/>
                <c:pt idx="0">
                  <c:v>Youtube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graphs'!$D$2:$D$84</c:f>
              <c:numCache>
                <c:formatCode>General</c:formatCode>
                <c:ptCount val="83"/>
                <c:pt idx="0">
                  <c:v>986.46</c:v>
                </c:pt>
                <c:pt idx="1">
                  <c:v>993.83999999999992</c:v>
                </c:pt>
                <c:pt idx="2">
                  <c:v>511.59000000000003</c:v>
                </c:pt>
                <c:pt idx="3">
                  <c:v>369.17000000000007</c:v>
                </c:pt>
                <c:pt idx="4">
                  <c:v>270.25</c:v>
                </c:pt>
                <c:pt idx="5">
                  <c:v>437.77000000000004</c:v>
                </c:pt>
                <c:pt idx="6">
                  <c:v>1076.5500000000002</c:v>
                </c:pt>
                <c:pt idx="7">
                  <c:v>1576.3099999999997</c:v>
                </c:pt>
                <c:pt idx="8">
                  <c:v>1137.2099999999998</c:v>
                </c:pt>
                <c:pt idx="9">
                  <c:v>810.27</c:v>
                </c:pt>
                <c:pt idx="10">
                  <c:v>1124.8200000000002</c:v>
                </c:pt>
                <c:pt idx="11">
                  <c:v>2883.93</c:v>
                </c:pt>
                <c:pt idx="12">
                  <c:v>908.83999999999992</c:v>
                </c:pt>
                <c:pt idx="13">
                  <c:v>52.660000000000004</c:v>
                </c:pt>
                <c:pt idx="14">
                  <c:v>42.07</c:v>
                </c:pt>
                <c:pt idx="15">
                  <c:v>13</c:v>
                </c:pt>
                <c:pt idx="16">
                  <c:v>341.65</c:v>
                </c:pt>
                <c:pt idx="17">
                  <c:v>628.78</c:v>
                </c:pt>
                <c:pt idx="18">
                  <c:v>399.49</c:v>
                </c:pt>
                <c:pt idx="19">
                  <c:v>290.84000000000003</c:v>
                </c:pt>
                <c:pt idx="20">
                  <c:v>302.5</c:v>
                </c:pt>
                <c:pt idx="21">
                  <c:v>305.59000000000003</c:v>
                </c:pt>
                <c:pt idx="22">
                  <c:v>491.54999999999995</c:v>
                </c:pt>
                <c:pt idx="23">
                  <c:v>690.01</c:v>
                </c:pt>
                <c:pt idx="24">
                  <c:v>676.12</c:v>
                </c:pt>
                <c:pt idx="25">
                  <c:v>342.96</c:v>
                </c:pt>
                <c:pt idx="26">
                  <c:v>840.94999999999993</c:v>
                </c:pt>
                <c:pt idx="27">
                  <c:v>471.86000000000007</c:v>
                </c:pt>
                <c:pt idx="28">
                  <c:v>875.53</c:v>
                </c:pt>
                <c:pt idx="29">
                  <c:v>760.72</c:v>
                </c:pt>
                <c:pt idx="30">
                  <c:v>530.38</c:v>
                </c:pt>
                <c:pt idx="31">
                  <c:v>382.43</c:v>
                </c:pt>
                <c:pt idx="32">
                  <c:v>307.64000000000004</c:v>
                </c:pt>
                <c:pt idx="33">
                  <c:v>301.45999999999998</c:v>
                </c:pt>
                <c:pt idx="34">
                  <c:v>322.64</c:v>
                </c:pt>
                <c:pt idx="35">
                  <c:v>437.43000000000006</c:v>
                </c:pt>
                <c:pt idx="36">
                  <c:v>810.96</c:v>
                </c:pt>
                <c:pt idx="37">
                  <c:v>970.44</c:v>
                </c:pt>
                <c:pt idx="38">
                  <c:v>363.45</c:v>
                </c:pt>
                <c:pt idx="39">
                  <c:v>308.46999999999997</c:v>
                </c:pt>
                <c:pt idx="40">
                  <c:v>300.11</c:v>
                </c:pt>
                <c:pt idx="41">
                  <c:v>384.91</c:v>
                </c:pt>
                <c:pt idx="42">
                  <c:v>803.95</c:v>
                </c:pt>
                <c:pt idx="43">
                  <c:v>1019.4899999999999</c:v>
                </c:pt>
                <c:pt idx="44">
                  <c:v>934.20999999999992</c:v>
                </c:pt>
                <c:pt idx="45">
                  <c:v>891.56999999999994</c:v>
                </c:pt>
                <c:pt idx="46">
                  <c:v>803.9</c:v>
                </c:pt>
                <c:pt idx="47">
                  <c:v>357.69</c:v>
                </c:pt>
                <c:pt idx="48">
                  <c:v>385.15999999999997</c:v>
                </c:pt>
                <c:pt idx="49">
                  <c:v>760.47</c:v>
                </c:pt>
                <c:pt idx="50">
                  <c:v>2420.4699999999998</c:v>
                </c:pt>
                <c:pt idx="51">
                  <c:v>6175.54</c:v>
                </c:pt>
                <c:pt idx="52">
                  <c:v>9255.58</c:v>
                </c:pt>
                <c:pt idx="53">
                  <c:v>6785.71</c:v>
                </c:pt>
                <c:pt idx="54">
                  <c:v>6554.7599999999993</c:v>
                </c:pt>
                <c:pt idx="55">
                  <c:v>650.70999999999992</c:v>
                </c:pt>
                <c:pt idx="56">
                  <c:v>909.1400000000001</c:v>
                </c:pt>
                <c:pt idx="57">
                  <c:v>553.34000000000015</c:v>
                </c:pt>
                <c:pt idx="58">
                  <c:v>662.02</c:v>
                </c:pt>
                <c:pt idx="59">
                  <c:v>318.09999999999997</c:v>
                </c:pt>
                <c:pt idx="60">
                  <c:v>430.82999999999993</c:v>
                </c:pt>
                <c:pt idx="61">
                  <c:v>1256.0700000000002</c:v>
                </c:pt>
                <c:pt idx="62">
                  <c:v>942.29</c:v>
                </c:pt>
                <c:pt idx="63">
                  <c:v>1040.3000000000002</c:v>
                </c:pt>
                <c:pt idx="64">
                  <c:v>872.75999999999988</c:v>
                </c:pt>
                <c:pt idx="65">
                  <c:v>550.53</c:v>
                </c:pt>
                <c:pt idx="66">
                  <c:v>1013.56</c:v>
                </c:pt>
                <c:pt idx="67">
                  <c:v>1031.76</c:v>
                </c:pt>
                <c:pt idx="68">
                  <c:v>1043.1300000000001</c:v>
                </c:pt>
                <c:pt idx="69">
                  <c:v>637.63000000000022</c:v>
                </c:pt>
                <c:pt idx="70">
                  <c:v>797.16000000000008</c:v>
                </c:pt>
                <c:pt idx="71">
                  <c:v>336.37</c:v>
                </c:pt>
                <c:pt idx="72">
                  <c:v>385.06</c:v>
                </c:pt>
                <c:pt idx="73">
                  <c:v>379.75</c:v>
                </c:pt>
                <c:pt idx="74">
                  <c:v>302.83</c:v>
                </c:pt>
                <c:pt idx="75">
                  <c:v>120.31</c:v>
                </c:pt>
                <c:pt idx="76">
                  <c:v>114.78</c:v>
                </c:pt>
                <c:pt idx="77">
                  <c:v>40.75</c:v>
                </c:pt>
                <c:pt idx="78">
                  <c:v>52.38</c:v>
                </c:pt>
                <c:pt idx="79">
                  <c:v>120.22000000000003</c:v>
                </c:pt>
                <c:pt idx="80">
                  <c:v>149.97999999999999</c:v>
                </c:pt>
                <c:pt idx="81">
                  <c:v>92.02</c:v>
                </c:pt>
                <c:pt idx="82">
                  <c:v>109.24000000000001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9-4797-A375-FF4827AF3BF6}"/>
            </c:ext>
          </c:extLst>
        </c:ser>
        <c:ser>
          <c:idx val="3"/>
          <c:order val="3"/>
          <c:tx>
            <c:strRef>
              <c:f>'Supporting graphs'!$E$1</c:f>
              <c:strCache>
                <c:ptCount val="1"/>
                <c:pt idx="0">
                  <c:v>Google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graphs'!$E$2:$E$84</c:f>
              <c:numCache>
                <c:formatCode>General</c:formatCode>
                <c:ptCount val="83"/>
                <c:pt idx="0">
                  <c:v>1790.3</c:v>
                </c:pt>
                <c:pt idx="1">
                  <c:v>2949.8300000000004</c:v>
                </c:pt>
                <c:pt idx="2">
                  <c:v>878.56000000000006</c:v>
                </c:pt>
                <c:pt idx="3">
                  <c:v>378.24</c:v>
                </c:pt>
                <c:pt idx="4">
                  <c:v>478.33</c:v>
                </c:pt>
                <c:pt idx="5">
                  <c:v>609.38</c:v>
                </c:pt>
                <c:pt idx="6">
                  <c:v>899.93999999999994</c:v>
                </c:pt>
                <c:pt idx="7">
                  <c:v>812.08</c:v>
                </c:pt>
                <c:pt idx="8">
                  <c:v>933.83</c:v>
                </c:pt>
                <c:pt idx="9">
                  <c:v>1025.78</c:v>
                </c:pt>
                <c:pt idx="10">
                  <c:v>1242.3700000000001</c:v>
                </c:pt>
                <c:pt idx="11">
                  <c:v>1040.73</c:v>
                </c:pt>
                <c:pt idx="12">
                  <c:v>629.22</c:v>
                </c:pt>
                <c:pt idx="13">
                  <c:v>554.69000000000005</c:v>
                </c:pt>
                <c:pt idx="14">
                  <c:v>512.5</c:v>
                </c:pt>
                <c:pt idx="15">
                  <c:v>494.77</c:v>
                </c:pt>
                <c:pt idx="16">
                  <c:v>558.39</c:v>
                </c:pt>
                <c:pt idx="17">
                  <c:v>759.81000000000006</c:v>
                </c:pt>
                <c:pt idx="18">
                  <c:v>929.6</c:v>
                </c:pt>
                <c:pt idx="19">
                  <c:v>1059.3800000000001</c:v>
                </c:pt>
                <c:pt idx="20">
                  <c:v>975.52</c:v>
                </c:pt>
                <c:pt idx="21">
                  <c:v>636.87</c:v>
                </c:pt>
                <c:pt idx="22">
                  <c:v>640.29000000000008</c:v>
                </c:pt>
                <c:pt idx="23">
                  <c:v>1041.22</c:v>
                </c:pt>
                <c:pt idx="24">
                  <c:v>1017.7</c:v>
                </c:pt>
                <c:pt idx="25">
                  <c:v>567.4</c:v>
                </c:pt>
                <c:pt idx="26">
                  <c:v>140.36000000000001</c:v>
                </c:pt>
                <c:pt idx="27">
                  <c:v>707.16</c:v>
                </c:pt>
                <c:pt idx="28">
                  <c:v>628.16</c:v>
                </c:pt>
                <c:pt idx="29">
                  <c:v>865.2299999999999</c:v>
                </c:pt>
                <c:pt idx="30">
                  <c:v>836.3599999999999</c:v>
                </c:pt>
                <c:pt idx="31">
                  <c:v>900.71</c:v>
                </c:pt>
                <c:pt idx="32">
                  <c:v>938.68999999999994</c:v>
                </c:pt>
                <c:pt idx="33">
                  <c:v>976.48</c:v>
                </c:pt>
                <c:pt idx="34">
                  <c:v>1246.06</c:v>
                </c:pt>
                <c:pt idx="35">
                  <c:v>1003.0100000000001</c:v>
                </c:pt>
                <c:pt idx="36">
                  <c:v>1256.1400000000001</c:v>
                </c:pt>
                <c:pt idx="37">
                  <c:v>1421.93</c:v>
                </c:pt>
                <c:pt idx="38">
                  <c:v>1032.56</c:v>
                </c:pt>
                <c:pt idx="39">
                  <c:v>1339.88</c:v>
                </c:pt>
                <c:pt idx="40">
                  <c:v>1019.78</c:v>
                </c:pt>
                <c:pt idx="41">
                  <c:v>1030.6400000000001</c:v>
                </c:pt>
                <c:pt idx="42">
                  <c:v>961.5</c:v>
                </c:pt>
                <c:pt idx="43">
                  <c:v>852.7</c:v>
                </c:pt>
                <c:pt idx="44">
                  <c:v>848.84</c:v>
                </c:pt>
                <c:pt idx="45">
                  <c:v>891.35</c:v>
                </c:pt>
                <c:pt idx="46">
                  <c:v>1286.25</c:v>
                </c:pt>
                <c:pt idx="47">
                  <c:v>1313.44</c:v>
                </c:pt>
                <c:pt idx="48">
                  <c:v>1222.6100000000001</c:v>
                </c:pt>
                <c:pt idx="49">
                  <c:v>959.13000000000011</c:v>
                </c:pt>
                <c:pt idx="50">
                  <c:v>1058.83</c:v>
                </c:pt>
                <c:pt idx="51">
                  <c:v>469.46</c:v>
                </c:pt>
                <c:pt idx="52">
                  <c:v>21.1</c:v>
                </c:pt>
                <c:pt idx="53">
                  <c:v>12.620000000000001</c:v>
                </c:pt>
                <c:pt idx="54">
                  <c:v>22.2</c:v>
                </c:pt>
                <c:pt idx="55">
                  <c:v>16.209999999999997</c:v>
                </c:pt>
                <c:pt idx="56">
                  <c:v>60.070000000000007</c:v>
                </c:pt>
                <c:pt idx="57">
                  <c:v>162.29000000000002</c:v>
                </c:pt>
                <c:pt idx="58">
                  <c:v>392.42</c:v>
                </c:pt>
                <c:pt idx="59">
                  <c:v>351.36</c:v>
                </c:pt>
                <c:pt idx="60">
                  <c:v>353.06000000000006</c:v>
                </c:pt>
                <c:pt idx="61">
                  <c:v>635.63</c:v>
                </c:pt>
                <c:pt idx="62">
                  <c:v>780.9799999999999</c:v>
                </c:pt>
                <c:pt idx="63">
                  <c:v>546.79999999999995</c:v>
                </c:pt>
                <c:pt idx="64">
                  <c:v>553.55999999999995</c:v>
                </c:pt>
                <c:pt idx="65">
                  <c:v>460.15999999999997</c:v>
                </c:pt>
                <c:pt idx="66">
                  <c:v>506.03999999999996</c:v>
                </c:pt>
                <c:pt idx="67">
                  <c:v>376.12</c:v>
                </c:pt>
                <c:pt idx="68">
                  <c:v>623.89</c:v>
                </c:pt>
                <c:pt idx="69">
                  <c:v>935.75</c:v>
                </c:pt>
                <c:pt idx="70">
                  <c:v>874.4</c:v>
                </c:pt>
                <c:pt idx="71">
                  <c:v>628.62</c:v>
                </c:pt>
                <c:pt idx="72">
                  <c:v>1100.72</c:v>
                </c:pt>
                <c:pt idx="73">
                  <c:v>1401</c:v>
                </c:pt>
                <c:pt idx="74">
                  <c:v>906.05000000000007</c:v>
                </c:pt>
                <c:pt idx="75">
                  <c:v>816.44</c:v>
                </c:pt>
                <c:pt idx="76">
                  <c:v>658.7600000000001</c:v>
                </c:pt>
                <c:pt idx="77">
                  <c:v>765.34999999999991</c:v>
                </c:pt>
                <c:pt idx="78">
                  <c:v>623.29999999999995</c:v>
                </c:pt>
                <c:pt idx="79">
                  <c:v>1138.3</c:v>
                </c:pt>
                <c:pt idx="80">
                  <c:v>1302.6500000000001</c:v>
                </c:pt>
                <c:pt idx="81">
                  <c:v>995.29</c:v>
                </c:pt>
                <c:pt idx="82">
                  <c:v>640.64999999999986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9-4797-A375-FF4827AF3BF6}"/>
            </c:ext>
          </c:extLst>
        </c:ser>
        <c:ser>
          <c:idx val="4"/>
          <c:order val="4"/>
          <c:tx>
            <c:strRef>
              <c:f>'Supporting graphs'!$F$1</c:f>
              <c:strCache>
                <c:ptCount val="1"/>
                <c:pt idx="0">
                  <c:v>Tiktok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graphs'!$F$2:$F$84</c:f>
              <c:numCache>
                <c:formatCode>General</c:formatCode>
                <c:ptCount val="83"/>
                <c:pt idx="1">
                  <c:v>200</c:v>
                </c:pt>
                <c:pt idx="2">
                  <c:v>190.58</c:v>
                </c:pt>
                <c:pt idx="3">
                  <c:v>194.49</c:v>
                </c:pt>
                <c:pt idx="4">
                  <c:v>361.22</c:v>
                </c:pt>
                <c:pt idx="5">
                  <c:v>398.7</c:v>
                </c:pt>
                <c:pt idx="6">
                  <c:v>696.93</c:v>
                </c:pt>
                <c:pt idx="7">
                  <c:v>2113</c:v>
                </c:pt>
                <c:pt idx="8">
                  <c:v>2167</c:v>
                </c:pt>
                <c:pt idx="9">
                  <c:v>2753</c:v>
                </c:pt>
                <c:pt idx="10">
                  <c:v>2214</c:v>
                </c:pt>
                <c:pt idx="11">
                  <c:v>2648</c:v>
                </c:pt>
                <c:pt idx="12">
                  <c:v>2660</c:v>
                </c:pt>
                <c:pt idx="13">
                  <c:v>2844</c:v>
                </c:pt>
                <c:pt idx="14">
                  <c:v>2489</c:v>
                </c:pt>
                <c:pt idx="15">
                  <c:v>2509</c:v>
                </c:pt>
                <c:pt idx="16">
                  <c:v>2349</c:v>
                </c:pt>
                <c:pt idx="17">
                  <c:v>2457</c:v>
                </c:pt>
                <c:pt idx="18">
                  <c:v>2481</c:v>
                </c:pt>
                <c:pt idx="19">
                  <c:v>2743</c:v>
                </c:pt>
                <c:pt idx="20">
                  <c:v>1698</c:v>
                </c:pt>
                <c:pt idx="21">
                  <c:v>2653</c:v>
                </c:pt>
                <c:pt idx="22">
                  <c:v>2373</c:v>
                </c:pt>
                <c:pt idx="23">
                  <c:v>2377</c:v>
                </c:pt>
                <c:pt idx="24">
                  <c:v>2249</c:v>
                </c:pt>
                <c:pt idx="25">
                  <c:v>2292</c:v>
                </c:pt>
                <c:pt idx="26">
                  <c:v>2116</c:v>
                </c:pt>
                <c:pt idx="27">
                  <c:v>1558</c:v>
                </c:pt>
                <c:pt idx="28">
                  <c:v>1064</c:v>
                </c:pt>
                <c:pt idx="29">
                  <c:v>949.93</c:v>
                </c:pt>
                <c:pt idx="30">
                  <c:v>1324</c:v>
                </c:pt>
                <c:pt idx="31">
                  <c:v>1536</c:v>
                </c:pt>
                <c:pt idx="32">
                  <c:v>1459</c:v>
                </c:pt>
                <c:pt idx="33">
                  <c:v>1664</c:v>
                </c:pt>
                <c:pt idx="34">
                  <c:v>1716</c:v>
                </c:pt>
                <c:pt idx="35">
                  <c:v>1595</c:v>
                </c:pt>
                <c:pt idx="36">
                  <c:v>1595</c:v>
                </c:pt>
                <c:pt idx="37">
                  <c:v>1638</c:v>
                </c:pt>
                <c:pt idx="38">
                  <c:v>1735</c:v>
                </c:pt>
                <c:pt idx="39">
                  <c:v>1596</c:v>
                </c:pt>
                <c:pt idx="40">
                  <c:v>1582</c:v>
                </c:pt>
                <c:pt idx="41">
                  <c:v>1577</c:v>
                </c:pt>
                <c:pt idx="42">
                  <c:v>2169</c:v>
                </c:pt>
                <c:pt idx="43">
                  <c:v>2111</c:v>
                </c:pt>
                <c:pt idx="44">
                  <c:v>1276</c:v>
                </c:pt>
                <c:pt idx="45">
                  <c:v>1572</c:v>
                </c:pt>
                <c:pt idx="46">
                  <c:v>1270</c:v>
                </c:pt>
                <c:pt idx="47">
                  <c:v>1280</c:v>
                </c:pt>
                <c:pt idx="48">
                  <c:v>1280</c:v>
                </c:pt>
                <c:pt idx="49">
                  <c:v>1280</c:v>
                </c:pt>
                <c:pt idx="50">
                  <c:v>1280</c:v>
                </c:pt>
                <c:pt idx="51">
                  <c:v>1280</c:v>
                </c:pt>
                <c:pt idx="52">
                  <c:v>1280</c:v>
                </c:pt>
                <c:pt idx="53">
                  <c:v>1277</c:v>
                </c:pt>
                <c:pt idx="54">
                  <c:v>1220</c:v>
                </c:pt>
                <c:pt idx="55">
                  <c:v>900</c:v>
                </c:pt>
                <c:pt idx="56">
                  <c:v>1179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1158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893.6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1187</c:v>
                </c:pt>
                <c:pt idx="75">
                  <c:v>900</c:v>
                </c:pt>
                <c:pt idx="76">
                  <c:v>692.96</c:v>
                </c:pt>
                <c:pt idx="77">
                  <c:v>700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897.4</c:v>
                </c:pt>
                <c:pt idx="82">
                  <c:v>695.26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9-4797-A375-FF4827AF3BF6}"/>
            </c:ext>
          </c:extLst>
        </c:ser>
        <c:ser>
          <c:idx val="5"/>
          <c:order val="5"/>
          <c:tx>
            <c:strRef>
              <c:f>'Supporting graphs'!$G$1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graphs'!$G$2:$G$84</c:f>
              <c:numCache>
                <c:formatCode>General</c:formatCode>
                <c:ptCount val="83"/>
                <c:pt idx="0">
                  <c:v>363.82</c:v>
                </c:pt>
                <c:pt idx="1">
                  <c:v>310.31</c:v>
                </c:pt>
                <c:pt idx="2">
                  <c:v>466.4</c:v>
                </c:pt>
                <c:pt idx="3">
                  <c:v>430.2</c:v>
                </c:pt>
                <c:pt idx="4">
                  <c:v>262.45999999999998</c:v>
                </c:pt>
                <c:pt idx="5">
                  <c:v>210.9</c:v>
                </c:pt>
                <c:pt idx="6">
                  <c:v>319.39</c:v>
                </c:pt>
                <c:pt idx="7">
                  <c:v>154.27000000000001</c:v>
                </c:pt>
                <c:pt idx="8">
                  <c:v>197.51</c:v>
                </c:pt>
                <c:pt idx="9">
                  <c:v>205.51</c:v>
                </c:pt>
                <c:pt idx="10">
                  <c:v>138.44</c:v>
                </c:pt>
                <c:pt idx="11">
                  <c:v>109.22</c:v>
                </c:pt>
                <c:pt idx="12">
                  <c:v>72.930000000000007</c:v>
                </c:pt>
                <c:pt idx="13">
                  <c:v>62.1</c:v>
                </c:pt>
                <c:pt idx="14">
                  <c:v>95.83</c:v>
                </c:pt>
                <c:pt idx="15">
                  <c:v>166.74</c:v>
                </c:pt>
                <c:pt idx="16">
                  <c:v>124.11</c:v>
                </c:pt>
                <c:pt idx="17">
                  <c:v>163.22999999999999</c:v>
                </c:pt>
                <c:pt idx="18">
                  <c:v>108.33</c:v>
                </c:pt>
                <c:pt idx="19">
                  <c:v>106.95</c:v>
                </c:pt>
                <c:pt idx="20">
                  <c:v>91.99</c:v>
                </c:pt>
                <c:pt idx="21">
                  <c:v>135.58000000000001</c:v>
                </c:pt>
                <c:pt idx="22">
                  <c:v>113.94</c:v>
                </c:pt>
                <c:pt idx="23">
                  <c:v>124.65</c:v>
                </c:pt>
                <c:pt idx="24">
                  <c:v>141.51</c:v>
                </c:pt>
                <c:pt idx="25">
                  <c:v>88.59</c:v>
                </c:pt>
                <c:pt idx="26">
                  <c:v>81.86</c:v>
                </c:pt>
                <c:pt idx="27">
                  <c:v>222.33</c:v>
                </c:pt>
                <c:pt idx="28">
                  <c:v>270.18</c:v>
                </c:pt>
                <c:pt idx="29">
                  <c:v>392.75</c:v>
                </c:pt>
                <c:pt idx="30">
                  <c:v>281.82</c:v>
                </c:pt>
                <c:pt idx="31">
                  <c:v>276.31</c:v>
                </c:pt>
                <c:pt idx="32">
                  <c:v>282.31</c:v>
                </c:pt>
                <c:pt idx="33">
                  <c:v>278.82</c:v>
                </c:pt>
                <c:pt idx="34">
                  <c:v>281.83</c:v>
                </c:pt>
                <c:pt idx="35">
                  <c:v>279.27999999999997</c:v>
                </c:pt>
                <c:pt idx="36">
                  <c:v>358.17</c:v>
                </c:pt>
                <c:pt idx="37">
                  <c:v>302.79000000000002</c:v>
                </c:pt>
                <c:pt idx="38">
                  <c:v>304.82</c:v>
                </c:pt>
                <c:pt idx="39">
                  <c:v>302.92</c:v>
                </c:pt>
                <c:pt idx="40">
                  <c:v>242.71</c:v>
                </c:pt>
                <c:pt idx="41">
                  <c:v>277.41000000000003</c:v>
                </c:pt>
                <c:pt idx="42">
                  <c:v>284.12</c:v>
                </c:pt>
                <c:pt idx="43">
                  <c:v>350.46</c:v>
                </c:pt>
                <c:pt idx="44">
                  <c:v>305.61</c:v>
                </c:pt>
                <c:pt idx="45">
                  <c:v>297.24</c:v>
                </c:pt>
                <c:pt idx="46">
                  <c:v>326.61</c:v>
                </c:pt>
                <c:pt idx="47">
                  <c:v>335.11</c:v>
                </c:pt>
                <c:pt idx="48">
                  <c:v>102.48</c:v>
                </c:pt>
                <c:pt idx="49">
                  <c:v>103.27</c:v>
                </c:pt>
                <c:pt idx="50">
                  <c:v>303.72000000000003</c:v>
                </c:pt>
                <c:pt idx="51">
                  <c:v>137.65</c:v>
                </c:pt>
                <c:pt idx="52">
                  <c:v>250.13</c:v>
                </c:pt>
                <c:pt idx="53">
                  <c:v>287.06</c:v>
                </c:pt>
                <c:pt idx="54">
                  <c:v>271.2</c:v>
                </c:pt>
                <c:pt idx="55">
                  <c:v>251.92</c:v>
                </c:pt>
                <c:pt idx="56">
                  <c:v>187.87</c:v>
                </c:pt>
                <c:pt idx="57">
                  <c:v>212.8</c:v>
                </c:pt>
                <c:pt idx="58">
                  <c:v>62.18</c:v>
                </c:pt>
                <c:pt idx="59">
                  <c:v>156.86000000000001</c:v>
                </c:pt>
                <c:pt idx="60">
                  <c:v>50.64</c:v>
                </c:pt>
                <c:pt idx="61">
                  <c:v>38.68</c:v>
                </c:pt>
                <c:pt idx="62">
                  <c:v>40.78</c:v>
                </c:pt>
                <c:pt idx="63">
                  <c:v>183.13</c:v>
                </c:pt>
                <c:pt idx="64">
                  <c:v>174.57</c:v>
                </c:pt>
                <c:pt idx="65">
                  <c:v>86.17</c:v>
                </c:pt>
                <c:pt idx="66">
                  <c:v>163.46</c:v>
                </c:pt>
                <c:pt idx="67">
                  <c:v>8.0299999999999994</c:v>
                </c:pt>
                <c:pt idx="68">
                  <c:v>0</c:v>
                </c:pt>
                <c:pt idx="69">
                  <c:v>0</c:v>
                </c:pt>
                <c:pt idx="70">
                  <c:v>51.78</c:v>
                </c:pt>
                <c:pt idx="71">
                  <c:v>82.77</c:v>
                </c:pt>
                <c:pt idx="72">
                  <c:v>110.65</c:v>
                </c:pt>
                <c:pt idx="73">
                  <c:v>62.54</c:v>
                </c:pt>
                <c:pt idx="74">
                  <c:v>59.23</c:v>
                </c:pt>
                <c:pt idx="75">
                  <c:v>76.66</c:v>
                </c:pt>
                <c:pt idx="76">
                  <c:v>68.06</c:v>
                </c:pt>
                <c:pt idx="77">
                  <c:v>254.96</c:v>
                </c:pt>
                <c:pt idx="78">
                  <c:v>181.24</c:v>
                </c:pt>
                <c:pt idx="79">
                  <c:v>188.63</c:v>
                </c:pt>
                <c:pt idx="80">
                  <c:v>171.05</c:v>
                </c:pt>
                <c:pt idx="81">
                  <c:v>163.06</c:v>
                </c:pt>
                <c:pt idx="82">
                  <c:v>181.98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9-4797-A375-FF4827AF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61352"/>
        <c:axId val="539062008"/>
      </c:barChart>
      <c:lineChart>
        <c:grouping val="standard"/>
        <c:varyColors val="0"/>
        <c:ser>
          <c:idx val="6"/>
          <c:order val="6"/>
          <c:tx>
            <c:strRef>
              <c:f>'Supporting graphs'!$H$1</c:f>
              <c:strCache>
                <c:ptCount val="1"/>
                <c:pt idx="0">
                  <c:v>KPI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'Supporting graphs'!$A$2:$A$84</c:f>
              <c:numCache>
                <c:formatCode>d\-mmm\-yy</c:formatCode>
                <c:ptCount val="83"/>
                <c:pt idx="0">
                  <c:v>44435</c:v>
                </c:pt>
                <c:pt idx="1">
                  <c:v>44436</c:v>
                </c:pt>
                <c:pt idx="2">
                  <c:v>44437</c:v>
                </c:pt>
                <c:pt idx="3">
                  <c:v>44438</c:v>
                </c:pt>
                <c:pt idx="4">
                  <c:v>44439</c:v>
                </c:pt>
                <c:pt idx="5">
                  <c:v>44440</c:v>
                </c:pt>
                <c:pt idx="6">
                  <c:v>44441</c:v>
                </c:pt>
                <c:pt idx="7">
                  <c:v>44442</c:v>
                </c:pt>
                <c:pt idx="8">
                  <c:v>44443</c:v>
                </c:pt>
                <c:pt idx="9">
                  <c:v>44444</c:v>
                </c:pt>
                <c:pt idx="10">
                  <c:v>44445</c:v>
                </c:pt>
                <c:pt idx="11">
                  <c:v>44446</c:v>
                </c:pt>
                <c:pt idx="12">
                  <c:v>44447</c:v>
                </c:pt>
                <c:pt idx="13">
                  <c:v>44448</c:v>
                </c:pt>
                <c:pt idx="14">
                  <c:v>44449</c:v>
                </c:pt>
                <c:pt idx="15">
                  <c:v>44450</c:v>
                </c:pt>
                <c:pt idx="16">
                  <c:v>44451</c:v>
                </c:pt>
                <c:pt idx="17">
                  <c:v>44452</c:v>
                </c:pt>
                <c:pt idx="18">
                  <c:v>44453</c:v>
                </c:pt>
                <c:pt idx="19">
                  <c:v>44454</c:v>
                </c:pt>
                <c:pt idx="20">
                  <c:v>44455</c:v>
                </c:pt>
                <c:pt idx="21">
                  <c:v>44456</c:v>
                </c:pt>
                <c:pt idx="22">
                  <c:v>44457</c:v>
                </c:pt>
                <c:pt idx="23">
                  <c:v>44458</c:v>
                </c:pt>
                <c:pt idx="24">
                  <c:v>44459</c:v>
                </c:pt>
                <c:pt idx="25">
                  <c:v>44460</c:v>
                </c:pt>
                <c:pt idx="26">
                  <c:v>44461</c:v>
                </c:pt>
                <c:pt idx="27">
                  <c:v>44462</c:v>
                </c:pt>
                <c:pt idx="28">
                  <c:v>44463</c:v>
                </c:pt>
                <c:pt idx="29">
                  <c:v>44464</c:v>
                </c:pt>
                <c:pt idx="30">
                  <c:v>44465</c:v>
                </c:pt>
                <c:pt idx="31">
                  <c:v>44466</c:v>
                </c:pt>
                <c:pt idx="32">
                  <c:v>44467</c:v>
                </c:pt>
                <c:pt idx="33">
                  <c:v>44468</c:v>
                </c:pt>
                <c:pt idx="34">
                  <c:v>44469</c:v>
                </c:pt>
                <c:pt idx="35">
                  <c:v>44470</c:v>
                </c:pt>
                <c:pt idx="36">
                  <c:v>44471</c:v>
                </c:pt>
                <c:pt idx="37">
                  <c:v>44472</c:v>
                </c:pt>
                <c:pt idx="38">
                  <c:v>44473</c:v>
                </c:pt>
                <c:pt idx="39">
                  <c:v>44474</c:v>
                </c:pt>
                <c:pt idx="40">
                  <c:v>44475</c:v>
                </c:pt>
                <c:pt idx="41">
                  <c:v>44476</c:v>
                </c:pt>
                <c:pt idx="42">
                  <c:v>44477</c:v>
                </c:pt>
                <c:pt idx="43">
                  <c:v>44478</c:v>
                </c:pt>
                <c:pt idx="44">
                  <c:v>44479</c:v>
                </c:pt>
                <c:pt idx="45">
                  <c:v>44480</c:v>
                </c:pt>
                <c:pt idx="46">
                  <c:v>44481</c:v>
                </c:pt>
                <c:pt idx="47">
                  <c:v>44482</c:v>
                </c:pt>
                <c:pt idx="48">
                  <c:v>44483</c:v>
                </c:pt>
                <c:pt idx="49">
                  <c:v>44484</c:v>
                </c:pt>
                <c:pt idx="50">
                  <c:v>44485</c:v>
                </c:pt>
                <c:pt idx="51">
                  <c:v>44486</c:v>
                </c:pt>
                <c:pt idx="52">
                  <c:v>44487</c:v>
                </c:pt>
                <c:pt idx="53">
                  <c:v>44488</c:v>
                </c:pt>
                <c:pt idx="54">
                  <c:v>44489</c:v>
                </c:pt>
                <c:pt idx="55">
                  <c:v>44490</c:v>
                </c:pt>
                <c:pt idx="56">
                  <c:v>44491</c:v>
                </c:pt>
                <c:pt idx="57">
                  <c:v>44492</c:v>
                </c:pt>
                <c:pt idx="58">
                  <c:v>44493</c:v>
                </c:pt>
                <c:pt idx="59">
                  <c:v>44494</c:v>
                </c:pt>
                <c:pt idx="60">
                  <c:v>44495</c:v>
                </c:pt>
                <c:pt idx="61">
                  <c:v>44496</c:v>
                </c:pt>
                <c:pt idx="62">
                  <c:v>44497</c:v>
                </c:pt>
                <c:pt idx="63">
                  <c:v>44498</c:v>
                </c:pt>
                <c:pt idx="64">
                  <c:v>44499</c:v>
                </c:pt>
                <c:pt idx="65">
                  <c:v>44500</c:v>
                </c:pt>
                <c:pt idx="66">
                  <c:v>44501</c:v>
                </c:pt>
                <c:pt idx="67">
                  <c:v>44502</c:v>
                </c:pt>
                <c:pt idx="68">
                  <c:v>44503</c:v>
                </c:pt>
                <c:pt idx="69">
                  <c:v>44504</c:v>
                </c:pt>
                <c:pt idx="70">
                  <c:v>44505</c:v>
                </c:pt>
                <c:pt idx="71">
                  <c:v>44506</c:v>
                </c:pt>
                <c:pt idx="72">
                  <c:v>44507</c:v>
                </c:pt>
                <c:pt idx="73">
                  <c:v>44508</c:v>
                </c:pt>
                <c:pt idx="74">
                  <c:v>44509</c:v>
                </c:pt>
                <c:pt idx="75">
                  <c:v>44510</c:v>
                </c:pt>
                <c:pt idx="76">
                  <c:v>44511</c:v>
                </c:pt>
                <c:pt idx="77">
                  <c:v>44512</c:v>
                </c:pt>
                <c:pt idx="78">
                  <c:v>44513</c:v>
                </c:pt>
                <c:pt idx="79">
                  <c:v>44514</c:v>
                </c:pt>
                <c:pt idx="80">
                  <c:v>44515</c:v>
                </c:pt>
                <c:pt idx="81">
                  <c:v>44516</c:v>
                </c:pt>
                <c:pt idx="82">
                  <c:v>44517</c:v>
                </c:pt>
              </c:numCache>
            </c:numRef>
          </c:cat>
          <c:val>
            <c:numRef>
              <c:f>'Supporting graphs'!$H$2:$H$84</c:f>
              <c:numCache>
                <c:formatCode>General</c:formatCode>
                <c:ptCount val="83"/>
                <c:pt idx="0">
                  <c:v>8486.1200000000008</c:v>
                </c:pt>
                <c:pt idx="1">
                  <c:v>10478.870000000001</c:v>
                </c:pt>
                <c:pt idx="2">
                  <c:v>6544.41</c:v>
                </c:pt>
                <c:pt idx="3">
                  <c:v>9762.14</c:v>
                </c:pt>
                <c:pt idx="4">
                  <c:v>9466.6299999999992</c:v>
                </c:pt>
                <c:pt idx="5">
                  <c:v>13710.99</c:v>
                </c:pt>
                <c:pt idx="6">
                  <c:v>6766.88</c:v>
                </c:pt>
                <c:pt idx="7">
                  <c:v>10408.280000000001</c:v>
                </c:pt>
                <c:pt idx="8">
                  <c:v>10540.83</c:v>
                </c:pt>
                <c:pt idx="9">
                  <c:v>14431.54</c:v>
                </c:pt>
                <c:pt idx="10">
                  <c:v>7449.06</c:v>
                </c:pt>
                <c:pt idx="11">
                  <c:v>9195.2099999999991</c:v>
                </c:pt>
                <c:pt idx="12">
                  <c:v>6644.68</c:v>
                </c:pt>
                <c:pt idx="13">
                  <c:v>5529.43</c:v>
                </c:pt>
                <c:pt idx="14">
                  <c:v>8503.32</c:v>
                </c:pt>
                <c:pt idx="15">
                  <c:v>12657.66</c:v>
                </c:pt>
                <c:pt idx="16">
                  <c:v>9991.39</c:v>
                </c:pt>
                <c:pt idx="17">
                  <c:v>10411.31</c:v>
                </c:pt>
                <c:pt idx="18">
                  <c:v>8528.64</c:v>
                </c:pt>
                <c:pt idx="19">
                  <c:v>5198.93</c:v>
                </c:pt>
                <c:pt idx="20">
                  <c:v>6415.73</c:v>
                </c:pt>
                <c:pt idx="21">
                  <c:v>5942.57</c:v>
                </c:pt>
                <c:pt idx="22">
                  <c:v>5672.03</c:v>
                </c:pt>
                <c:pt idx="23">
                  <c:v>6653.82</c:v>
                </c:pt>
                <c:pt idx="24">
                  <c:v>10457.129999999999</c:v>
                </c:pt>
                <c:pt idx="25">
                  <c:v>8793.52</c:v>
                </c:pt>
                <c:pt idx="26">
                  <c:v>9579.86</c:v>
                </c:pt>
                <c:pt idx="27">
                  <c:v>6969.58</c:v>
                </c:pt>
                <c:pt idx="28">
                  <c:v>7748.72</c:v>
                </c:pt>
                <c:pt idx="29">
                  <c:v>7029.68</c:v>
                </c:pt>
                <c:pt idx="30">
                  <c:v>12547.16</c:v>
                </c:pt>
                <c:pt idx="31">
                  <c:v>10786.38</c:v>
                </c:pt>
                <c:pt idx="32">
                  <c:v>5751</c:v>
                </c:pt>
                <c:pt idx="33">
                  <c:v>8718.31</c:v>
                </c:pt>
                <c:pt idx="34">
                  <c:v>8060.12</c:v>
                </c:pt>
                <c:pt idx="35">
                  <c:v>7512.38</c:v>
                </c:pt>
                <c:pt idx="36">
                  <c:v>8968.24</c:v>
                </c:pt>
                <c:pt idx="37">
                  <c:v>6481.6</c:v>
                </c:pt>
                <c:pt idx="38">
                  <c:v>5929.05</c:v>
                </c:pt>
                <c:pt idx="39">
                  <c:v>8579.36</c:v>
                </c:pt>
                <c:pt idx="40">
                  <c:v>5613.67</c:v>
                </c:pt>
                <c:pt idx="41">
                  <c:v>4520</c:v>
                </c:pt>
                <c:pt idx="42">
                  <c:v>9594.76</c:v>
                </c:pt>
                <c:pt idx="43">
                  <c:v>8823.52</c:v>
                </c:pt>
                <c:pt idx="44">
                  <c:v>8350.94</c:v>
                </c:pt>
                <c:pt idx="45">
                  <c:v>10634.7</c:v>
                </c:pt>
                <c:pt idx="46">
                  <c:v>6614.13</c:v>
                </c:pt>
                <c:pt idx="47">
                  <c:v>6079.28</c:v>
                </c:pt>
                <c:pt idx="48">
                  <c:v>9417.7199999999993</c:v>
                </c:pt>
                <c:pt idx="49">
                  <c:v>8653.35</c:v>
                </c:pt>
                <c:pt idx="50">
                  <c:v>8431.14</c:v>
                </c:pt>
                <c:pt idx="51">
                  <c:v>6499.47</c:v>
                </c:pt>
                <c:pt idx="52">
                  <c:v>8315.2900000000009</c:v>
                </c:pt>
                <c:pt idx="53">
                  <c:v>6053.96</c:v>
                </c:pt>
                <c:pt idx="54">
                  <c:v>8667.1299999999992</c:v>
                </c:pt>
                <c:pt idx="55">
                  <c:v>4207.5200000000004</c:v>
                </c:pt>
                <c:pt idx="56">
                  <c:v>13132.06</c:v>
                </c:pt>
                <c:pt idx="57">
                  <c:v>7285.13</c:v>
                </c:pt>
                <c:pt idx="58">
                  <c:v>7982.79</c:v>
                </c:pt>
                <c:pt idx="59">
                  <c:v>11000.35</c:v>
                </c:pt>
                <c:pt idx="60">
                  <c:v>8506.83</c:v>
                </c:pt>
                <c:pt idx="61">
                  <c:v>7309.83</c:v>
                </c:pt>
                <c:pt idx="62">
                  <c:v>6110.29</c:v>
                </c:pt>
                <c:pt idx="63">
                  <c:v>5674.27</c:v>
                </c:pt>
                <c:pt idx="64">
                  <c:v>3715.54</c:v>
                </c:pt>
                <c:pt idx="65">
                  <c:v>22495.8</c:v>
                </c:pt>
                <c:pt idx="66">
                  <c:v>15876.7</c:v>
                </c:pt>
                <c:pt idx="67">
                  <c:v>11409.16</c:v>
                </c:pt>
                <c:pt idx="68">
                  <c:v>10636.33</c:v>
                </c:pt>
                <c:pt idx="69">
                  <c:v>7758.16</c:v>
                </c:pt>
                <c:pt idx="70">
                  <c:v>7420.8</c:v>
                </c:pt>
                <c:pt idx="71">
                  <c:v>10156.379999999999</c:v>
                </c:pt>
                <c:pt idx="72">
                  <c:v>8715.76</c:v>
                </c:pt>
                <c:pt idx="73">
                  <c:v>8169.66</c:v>
                </c:pt>
                <c:pt idx="74">
                  <c:v>8297.82</c:v>
                </c:pt>
                <c:pt idx="75">
                  <c:v>6494.43</c:v>
                </c:pt>
                <c:pt idx="76">
                  <c:v>3592.84</c:v>
                </c:pt>
                <c:pt idx="77">
                  <c:v>9095.24</c:v>
                </c:pt>
                <c:pt idx="78">
                  <c:v>5643.65</c:v>
                </c:pt>
                <c:pt idx="79">
                  <c:v>4465.04</c:v>
                </c:pt>
                <c:pt idx="80">
                  <c:v>12678.19</c:v>
                </c:pt>
                <c:pt idx="81">
                  <c:v>8918.4599999999991</c:v>
                </c:pt>
                <c:pt idx="82">
                  <c:v>4894.95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9-4797-A375-FF4827AF3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61352"/>
        <c:axId val="539062008"/>
      </c:lineChart>
      <c:dateAx>
        <c:axId val="539061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2008"/>
        <c:crosses val="autoZero"/>
        <c:auto val="0"/>
        <c:lblOffset val="100"/>
        <c:baseTimeUnit val="days"/>
        <c:majorUnit val="1"/>
        <c:majorTimeUnit val="days"/>
      </c:dateAx>
      <c:valAx>
        <c:axId val="539062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AND MEDIA SPENDS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77881</xdr:rowOff>
    </xdr:from>
    <xdr:to>
      <xdr:col>14</xdr:col>
      <xdr:colOff>291352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D1418E-38E6-4017-8157-0190BB26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77881"/>
          <a:ext cx="8758517" cy="4398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3462</xdr:colOff>
      <xdr:row>5</xdr:row>
      <xdr:rowOff>0</xdr:rowOff>
    </xdr:from>
    <xdr:to>
      <xdr:col>20</xdr:col>
      <xdr:colOff>600075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AE2F7-8282-4805-BDFB-1A0253A6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3</xdr:row>
      <xdr:rowOff>0</xdr:rowOff>
    </xdr:from>
    <xdr:to>
      <xdr:col>20</xdr:col>
      <xdr:colOff>600075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C8776-2D8A-485C-84E1-A4F90F583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77932</xdr:colOff>
      <xdr:row>7</xdr:row>
      <xdr:rowOff>25977</xdr:rowOff>
    </xdr:from>
    <xdr:to>
      <xdr:col>19</xdr:col>
      <xdr:colOff>77932</xdr:colOff>
      <xdr:row>16</xdr:row>
      <xdr:rowOff>173182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215E614-7D95-4ABB-B641-D7A54CC0E8B8}"/>
            </a:ext>
          </a:extLst>
        </xdr:cNvPr>
        <xdr:cNvCxnSpPr/>
      </xdr:nvCxnSpPr>
      <xdr:spPr>
        <a:xfrm flipV="1">
          <a:off x="13612091" y="1359477"/>
          <a:ext cx="0" cy="1861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420833</xdr:colOff>
      <xdr:row>6</xdr:row>
      <xdr:rowOff>169718</xdr:rowOff>
    </xdr:from>
    <xdr:to>
      <xdr:col>20</xdr:col>
      <xdr:colOff>420833</xdr:colOff>
      <xdr:row>16</xdr:row>
      <xdr:rowOff>126423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53A6B33-6EEE-464A-979E-F441B3846087}"/>
            </a:ext>
          </a:extLst>
        </xdr:cNvPr>
        <xdr:cNvCxnSpPr/>
      </xdr:nvCxnSpPr>
      <xdr:spPr>
        <a:xfrm flipV="1">
          <a:off x="14561128" y="1312718"/>
          <a:ext cx="0" cy="1861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147206</xdr:colOff>
      <xdr:row>5</xdr:row>
      <xdr:rowOff>181842</xdr:rowOff>
    </xdr:from>
    <xdr:to>
      <xdr:col>20</xdr:col>
      <xdr:colOff>406978</xdr:colOff>
      <xdr:row>8</xdr:row>
      <xdr:rowOff>77932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FFA7535-5068-4C2E-B422-23FE07BCF83C}"/>
            </a:ext>
          </a:extLst>
        </xdr:cNvPr>
        <xdr:cNvSpPr txBox="1"/>
      </xdr:nvSpPr>
      <xdr:spPr>
        <a:xfrm>
          <a:off x="13681365" y="1134342"/>
          <a:ext cx="865908" cy="46759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700">
              <a:solidFill>
                <a:schemeClr val="bg1"/>
              </a:solidFill>
            </a:rPr>
            <a:t>Holdout period : 8/11/2021 -</a:t>
          </a:r>
          <a:r>
            <a:rPr lang="en-IN" sz="700" baseline="0">
              <a:solidFill>
                <a:schemeClr val="bg1"/>
              </a:solidFill>
            </a:rPr>
            <a:t> 17/11/2021</a:t>
          </a:r>
          <a:endParaRPr lang="en-IN" sz="7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0</xdr:rowOff>
    </xdr:from>
    <xdr:to>
      <xdr:col>11</xdr:col>
      <xdr:colOff>590549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2213B-B5C3-4D26-8843-39F829944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3</xdr:row>
      <xdr:rowOff>38100</xdr:rowOff>
    </xdr:from>
    <xdr:to>
      <xdr:col>2</xdr:col>
      <xdr:colOff>657225</xdr:colOff>
      <xdr:row>12</xdr:row>
      <xdr:rowOff>104561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6662A8-FF5E-42E6-91BA-5F9D50E632D5}"/>
            </a:ext>
          </a:extLst>
        </xdr:cNvPr>
        <xdr:cNvCxnSpPr/>
      </xdr:nvCxnSpPr>
      <xdr:spPr>
        <a:xfrm flipV="1">
          <a:off x="2162175" y="60960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3</xdr:row>
      <xdr:rowOff>9525</xdr:rowOff>
    </xdr:from>
    <xdr:to>
      <xdr:col>4</xdr:col>
      <xdr:colOff>504825</xdr:colOff>
      <xdr:row>12</xdr:row>
      <xdr:rowOff>75986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B68F628-D7ED-462D-8E80-DA5341EC4809}"/>
            </a:ext>
          </a:extLst>
        </xdr:cNvPr>
        <xdr:cNvCxnSpPr/>
      </xdr:nvCxnSpPr>
      <xdr:spPr>
        <a:xfrm flipV="1">
          <a:off x="3476625" y="5810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</xdr:row>
      <xdr:rowOff>57150</xdr:rowOff>
    </xdr:from>
    <xdr:to>
      <xdr:col>7</xdr:col>
      <xdr:colOff>47625</xdr:colOff>
      <xdr:row>12</xdr:row>
      <xdr:rowOff>123611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ED257CA-CE2A-41A6-809B-E15C5AAB9FAB}"/>
            </a:ext>
          </a:extLst>
        </xdr:cNvPr>
        <xdr:cNvCxnSpPr/>
      </xdr:nvCxnSpPr>
      <xdr:spPr>
        <a:xfrm flipV="1">
          <a:off x="4848225" y="628650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3</xdr:row>
      <xdr:rowOff>47625</xdr:rowOff>
    </xdr:from>
    <xdr:to>
      <xdr:col>9</xdr:col>
      <xdr:colOff>161925</xdr:colOff>
      <xdr:row>12</xdr:row>
      <xdr:rowOff>114086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593490C-B77D-42D8-9374-F4670C354950}"/>
            </a:ext>
          </a:extLst>
        </xdr:cNvPr>
        <xdr:cNvCxnSpPr/>
      </xdr:nvCxnSpPr>
      <xdr:spPr>
        <a:xfrm flipV="1">
          <a:off x="6181725" y="619125"/>
          <a:ext cx="28575" cy="1780961"/>
        </a:xfrm>
        <a:prstGeom prst="line">
          <a:avLst/>
        </a:prstGeom>
        <a:ln w="12700">
          <a:solidFill>
            <a:schemeClr val="bg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657225</xdr:colOff>
      <xdr:row>1</xdr:row>
      <xdr:rowOff>171450</xdr:rowOff>
    </xdr:from>
    <xdr:to>
      <xdr:col>2</xdr:col>
      <xdr:colOff>504825</xdr:colOff>
      <xdr:row>3</xdr:row>
      <xdr:rowOff>186218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E54F1B9-1797-4D15-98E1-54E4D201E22B}"/>
            </a:ext>
          </a:extLst>
        </xdr:cNvPr>
        <xdr:cNvSpPr txBox="1"/>
      </xdr:nvSpPr>
      <xdr:spPr>
        <a:xfrm>
          <a:off x="1266825" y="3619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Pre iOS</a:t>
          </a:r>
        </a:p>
      </xdr:txBody>
    </xdr:sp>
    <xdr:clientData/>
  </xdr:twoCellAnchor>
  <xdr:twoCellAnchor>
    <xdr:from>
      <xdr:col>3</xdr:col>
      <xdr:colOff>200025</xdr:colOff>
      <xdr:row>1</xdr:row>
      <xdr:rowOff>161925</xdr:rowOff>
    </xdr:from>
    <xdr:to>
      <xdr:col>4</xdr:col>
      <xdr:colOff>238125</xdr:colOff>
      <xdr:row>3</xdr:row>
      <xdr:rowOff>176693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3C3A0ED-15E7-464D-91CD-DB2E39732762}"/>
            </a:ext>
          </a:extLst>
        </xdr:cNvPr>
        <xdr:cNvSpPr txBox="1"/>
      </xdr:nvSpPr>
      <xdr:spPr>
        <a:xfrm>
          <a:off x="2466975" y="35242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S1</a:t>
          </a:r>
        </a:p>
      </xdr:txBody>
    </xdr:sp>
    <xdr:clientData/>
  </xdr:twoCellAnchor>
  <xdr:twoCellAnchor>
    <xdr:from>
      <xdr:col>5</xdr:col>
      <xdr:colOff>247650</xdr:colOff>
      <xdr:row>1</xdr:row>
      <xdr:rowOff>171450</xdr:rowOff>
    </xdr:from>
    <xdr:to>
      <xdr:col>6</xdr:col>
      <xdr:colOff>409575</xdr:colOff>
      <xdr:row>3</xdr:row>
      <xdr:rowOff>186218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E2DA27-8FF1-4796-BE4B-090E842EA67D}"/>
            </a:ext>
          </a:extLst>
        </xdr:cNvPr>
        <xdr:cNvSpPr txBox="1"/>
      </xdr:nvSpPr>
      <xdr:spPr>
        <a:xfrm>
          <a:off x="3857625" y="361950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S2</a:t>
          </a:r>
        </a:p>
      </xdr:txBody>
    </xdr:sp>
    <xdr:clientData/>
  </xdr:twoCellAnchor>
  <xdr:twoCellAnchor>
    <xdr:from>
      <xdr:col>7</xdr:col>
      <xdr:colOff>381000</xdr:colOff>
      <xdr:row>1</xdr:row>
      <xdr:rowOff>180975</xdr:rowOff>
    </xdr:from>
    <xdr:to>
      <xdr:col>8</xdr:col>
      <xdr:colOff>542925</xdr:colOff>
      <xdr:row>4</xdr:row>
      <xdr:rowOff>5243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394CA91-77A9-4D16-A11B-1E5D09FB7DC9}"/>
            </a:ext>
          </a:extLst>
        </xdr:cNvPr>
        <xdr:cNvSpPr txBox="1"/>
      </xdr:nvSpPr>
      <xdr:spPr>
        <a:xfrm>
          <a:off x="5210175" y="3714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2"/>
              </a:solidFill>
              <a:latin typeface="+mn-lt"/>
              <a:cs typeface="Aharoni" panose="02010803020104030203" pitchFamily="2" charset="-79"/>
            </a:rPr>
            <a:t>Post iOS S3</a:t>
          </a:r>
        </a:p>
      </xdr:txBody>
    </xdr:sp>
    <xdr:clientData/>
  </xdr:twoCellAnchor>
  <xdr:twoCellAnchor>
    <xdr:from>
      <xdr:col>9</xdr:col>
      <xdr:colOff>381000</xdr:colOff>
      <xdr:row>1</xdr:row>
      <xdr:rowOff>180975</xdr:rowOff>
    </xdr:from>
    <xdr:to>
      <xdr:col>10</xdr:col>
      <xdr:colOff>542925</xdr:colOff>
      <xdr:row>4</xdr:row>
      <xdr:rowOff>5243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175E9F4-2982-4928-8896-29CD3A2B6132}"/>
            </a:ext>
          </a:extLst>
        </xdr:cNvPr>
        <xdr:cNvSpPr txBox="1"/>
      </xdr:nvSpPr>
      <xdr:spPr>
        <a:xfrm>
          <a:off x="6429375" y="371475"/>
          <a:ext cx="771525" cy="395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cs typeface="Aharoni" panose="02010803020104030203" pitchFamily="2" charset="-79"/>
            </a:rPr>
            <a:t>Prediction</a:t>
          </a:r>
        </a:p>
      </xdr:txBody>
    </xdr:sp>
    <xdr:clientData/>
  </xdr:twoCellAnchor>
  <xdr:twoCellAnchor>
    <xdr:from>
      <xdr:col>8</xdr:col>
      <xdr:colOff>238125</xdr:colOff>
      <xdr:row>18</xdr:row>
      <xdr:rowOff>180975</xdr:rowOff>
    </xdr:from>
    <xdr:to>
      <xdr:col>8</xdr:col>
      <xdr:colOff>238125</xdr:colOff>
      <xdr:row>20</xdr:row>
      <xdr:rowOff>19050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704C3CD-7BD7-40E2-A750-ACB30823339E}"/>
            </a:ext>
          </a:extLst>
        </xdr:cNvPr>
        <xdr:cNvCxnSpPr/>
      </xdr:nvCxnSpPr>
      <xdr:spPr>
        <a:xfrm>
          <a:off x="5676900" y="3638550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19</xdr:row>
      <xdr:rowOff>9525</xdr:rowOff>
    </xdr:from>
    <xdr:to>
      <xdr:col>9</xdr:col>
      <xdr:colOff>304800</xdr:colOff>
      <xdr:row>20</xdr:row>
      <xdr:rowOff>47625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AD585E-4806-4716-92D1-055BEF7F5FE2}"/>
            </a:ext>
          </a:extLst>
        </xdr:cNvPr>
        <xdr:cNvCxnSpPr/>
      </xdr:nvCxnSpPr>
      <xdr:spPr>
        <a:xfrm>
          <a:off x="6353175" y="3667125"/>
          <a:ext cx="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168419</xdr:colOff>
      <xdr:row>20</xdr:row>
      <xdr:rowOff>90312</xdr:rowOff>
    </xdr:from>
    <xdr:to>
      <xdr:col>9</xdr:col>
      <xdr:colOff>31605</xdr:colOff>
      <xdr:row>21</xdr:row>
      <xdr:rowOff>100188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87B026D-89F8-4D0C-9D95-3620C3FC2D5A}"/>
            </a:ext>
          </a:extLst>
        </xdr:cNvPr>
        <xdr:cNvSpPr/>
      </xdr:nvSpPr>
      <xdr:spPr>
        <a:xfrm>
          <a:off x="4997594" y="3938412"/>
          <a:ext cx="1082386" cy="200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25th Aug - 30 Sep</a:t>
          </a:r>
        </a:p>
      </xdr:txBody>
    </xdr:sp>
    <xdr:clientData/>
  </xdr:twoCellAnchor>
  <xdr:twoCellAnchor>
    <xdr:from>
      <xdr:col>9</xdr:col>
      <xdr:colOff>52795</xdr:colOff>
      <xdr:row>20</xdr:row>
      <xdr:rowOff>90312</xdr:rowOff>
    </xdr:from>
    <xdr:to>
      <xdr:col>10</xdr:col>
      <xdr:colOff>337729</xdr:colOff>
      <xdr:row>21</xdr:row>
      <xdr:rowOff>100188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B459B55-A349-44B7-8580-6D04605E77EF}"/>
            </a:ext>
          </a:extLst>
        </xdr:cNvPr>
        <xdr:cNvSpPr/>
      </xdr:nvSpPr>
      <xdr:spPr>
        <a:xfrm>
          <a:off x="6101170" y="3938412"/>
          <a:ext cx="894534" cy="200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1st Oct - 18 Nov</a:t>
          </a:r>
        </a:p>
      </xdr:txBody>
    </xdr:sp>
    <xdr:clientData/>
  </xdr:twoCellAnchor>
  <xdr:twoCellAnchor>
    <xdr:from>
      <xdr:col>6</xdr:col>
      <xdr:colOff>409575</xdr:colOff>
      <xdr:row>3</xdr:row>
      <xdr:rowOff>57150</xdr:rowOff>
    </xdr:from>
    <xdr:to>
      <xdr:col>6</xdr:col>
      <xdr:colOff>438150</xdr:colOff>
      <xdr:row>12</xdr:row>
      <xdr:rowOff>123611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AFD48B91-20FD-4FB2-978C-E7578B9AAD27}"/>
            </a:ext>
          </a:extLst>
        </xdr:cNvPr>
        <xdr:cNvCxnSpPr/>
      </xdr:nvCxnSpPr>
      <xdr:spPr>
        <a:xfrm flipV="1">
          <a:off x="4629150" y="628650"/>
          <a:ext cx="28575" cy="1780961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3</xdr:row>
      <xdr:rowOff>19050</xdr:rowOff>
    </xdr:from>
    <xdr:to>
      <xdr:col>10</xdr:col>
      <xdr:colOff>114300</xdr:colOff>
      <xdr:row>12</xdr:row>
      <xdr:rowOff>85511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02AE3DB-EA02-4FA5-8FC9-F0BA6A22DF2D}"/>
            </a:ext>
          </a:extLst>
        </xdr:cNvPr>
        <xdr:cNvCxnSpPr/>
      </xdr:nvCxnSpPr>
      <xdr:spPr>
        <a:xfrm flipV="1">
          <a:off x="6743700" y="590550"/>
          <a:ext cx="28575" cy="1780961"/>
        </a:xfrm>
        <a:prstGeom prst="line">
          <a:avLst/>
        </a:prstGeom>
        <a:ln w="12700">
          <a:solidFill>
            <a:schemeClr val="accent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409575</xdr:colOff>
      <xdr:row>5</xdr:row>
      <xdr:rowOff>38100</xdr:rowOff>
    </xdr:from>
    <xdr:to>
      <xdr:col>7</xdr:col>
      <xdr:colOff>523875</xdr:colOff>
      <xdr:row>5</xdr:row>
      <xdr:rowOff>38100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30E01C-549C-4E21-86BF-EFBDA5F3F960}"/>
            </a:ext>
          </a:extLst>
        </xdr:cNvPr>
        <xdr:cNvCxnSpPr/>
      </xdr:nvCxnSpPr>
      <xdr:spPr>
        <a:xfrm flipH="1">
          <a:off x="4629150" y="990600"/>
          <a:ext cx="7239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5</xdr:row>
      <xdr:rowOff>47625</xdr:rowOff>
    </xdr:from>
    <xdr:to>
      <xdr:col>10</xdr:col>
      <xdr:colOff>76200</xdr:colOff>
      <xdr:row>5</xdr:row>
      <xdr:rowOff>47625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D72175E-0D00-4337-90A6-AC4517D4CB5A}"/>
            </a:ext>
          </a:extLst>
        </xdr:cNvPr>
        <xdr:cNvCxnSpPr/>
      </xdr:nvCxnSpPr>
      <xdr:spPr>
        <a:xfrm>
          <a:off x="6172200" y="1000125"/>
          <a:ext cx="561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521305</xdr:colOff>
      <xdr:row>4</xdr:row>
      <xdr:rowOff>134762</xdr:rowOff>
    </xdr:from>
    <xdr:to>
      <xdr:col>9</xdr:col>
      <xdr:colOff>201415</xdr:colOff>
      <xdr:row>6</xdr:row>
      <xdr:rowOff>133351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F5EBD27-FC86-4CE8-80A4-9861EC3C57CE}"/>
            </a:ext>
          </a:extLst>
        </xdr:cNvPr>
        <xdr:cNvSpPr/>
      </xdr:nvSpPr>
      <xdr:spPr>
        <a:xfrm>
          <a:off x="5474305" y="871362"/>
          <a:ext cx="924710" cy="3668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800"/>
            <a:t>Modelling period:</a:t>
          </a:r>
        </a:p>
        <a:p>
          <a:pPr algn="ctr"/>
          <a:r>
            <a:rPr lang="en-IN" sz="800"/>
            <a:t>25th</a:t>
          </a:r>
          <a:r>
            <a:rPr lang="en-IN" sz="800" baseline="0"/>
            <a:t> Aug</a:t>
          </a:r>
          <a:r>
            <a:rPr lang="en-IN" sz="800"/>
            <a:t>-18 Nov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0</xdr:row>
      <xdr:rowOff>0</xdr:rowOff>
    </xdr:from>
    <xdr:to>
      <xdr:col>5</xdr:col>
      <xdr:colOff>506393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309E1-C7A3-433A-BA35-1B45DED8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327783</xdr:colOff>
      <xdr:row>2</xdr:row>
      <xdr:rowOff>16564</xdr:rowOff>
    </xdr:from>
    <xdr:to>
      <xdr:col>7</xdr:col>
      <xdr:colOff>501718</xdr:colOff>
      <xdr:row>2</xdr:row>
      <xdr:rowOff>165651</xdr:rowOff>
    </xdr:to>
    <xdr:sp macro="" textlink="">
      <xdr:nvSpPr>
        <xdr:cNvPr id="2" name="Arrow: Up 1">
          <a:extLst>
            <a:ext uri="{FF2B5EF4-FFF2-40B4-BE49-F238E27FC236}">
              <a16:creationId xmlns:a16="http://schemas.microsoft.com/office/drawing/2014/main" id="{501FFB51-B2F2-47F7-94F5-8E2AEA15CD13}"/>
            </a:ext>
          </a:extLst>
        </xdr:cNvPr>
        <xdr:cNvSpPr/>
      </xdr:nvSpPr>
      <xdr:spPr>
        <a:xfrm>
          <a:off x="6509922" y="646042"/>
          <a:ext cx="173935" cy="149087"/>
        </a:xfrm>
        <a:prstGeom prst="up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329439</xdr:colOff>
      <xdr:row>6</xdr:row>
      <xdr:rowOff>19876</xdr:rowOff>
    </xdr:from>
    <xdr:to>
      <xdr:col>7</xdr:col>
      <xdr:colOff>500062</xdr:colOff>
      <xdr:row>7</xdr:row>
      <xdr:rowOff>6626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AB420827-273B-46A0-BA77-FF5026A12973}"/>
            </a:ext>
          </a:extLst>
        </xdr:cNvPr>
        <xdr:cNvSpPr/>
      </xdr:nvSpPr>
      <xdr:spPr>
        <a:xfrm rot="10800000">
          <a:off x="6511578" y="1391476"/>
          <a:ext cx="170623" cy="17228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324264</xdr:colOff>
      <xdr:row>4</xdr:row>
      <xdr:rowOff>33545</xdr:rowOff>
    </xdr:from>
    <xdr:to>
      <xdr:col>7</xdr:col>
      <xdr:colOff>498199</xdr:colOff>
      <xdr:row>4</xdr:row>
      <xdr:rowOff>182217</xdr:rowOff>
    </xdr:to>
    <xdr:sp macro="" textlink="">
      <xdr:nvSpPr>
        <xdr:cNvPr id="8" name="Arrow: Up 7">
          <a:extLst>
            <a:ext uri="{FF2B5EF4-FFF2-40B4-BE49-F238E27FC236}">
              <a16:creationId xmlns:a16="http://schemas.microsoft.com/office/drawing/2014/main" id="{1A667F5E-E7EA-493C-BF1D-DDA4EAC20449}"/>
            </a:ext>
          </a:extLst>
        </xdr:cNvPr>
        <xdr:cNvSpPr/>
      </xdr:nvSpPr>
      <xdr:spPr>
        <a:xfrm rot="10800000">
          <a:off x="6354003" y="1052306"/>
          <a:ext cx="173935" cy="148672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327783</xdr:colOff>
      <xdr:row>5</xdr:row>
      <xdr:rowOff>45144</xdr:rowOff>
    </xdr:from>
    <xdr:to>
      <xdr:col>7</xdr:col>
      <xdr:colOff>501718</xdr:colOff>
      <xdr:row>6</xdr:row>
      <xdr:rowOff>3731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763A4DF-9970-45CC-A320-CFC097A2AE2F}"/>
            </a:ext>
          </a:extLst>
        </xdr:cNvPr>
        <xdr:cNvSpPr/>
      </xdr:nvSpPr>
      <xdr:spPr>
        <a:xfrm rot="10800000">
          <a:off x="6509922" y="1231214"/>
          <a:ext cx="173935" cy="144117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38100</xdr:rowOff>
    </xdr:from>
    <xdr:to>
      <xdr:col>25</xdr:col>
      <xdr:colOff>219076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7F825-A6A2-4D02-B686-3CCE429F3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7949-1686-477E-AFD8-A15006D503D9}">
  <sheetPr codeName="Sheet1"/>
  <dimension ref="P2:R23"/>
  <sheetViews>
    <sheetView showGridLines="0" zoomScaleNormal="100" workbookViewId="0">
      <selection activeCell="Q3" sqref="Q3"/>
    </sheetView>
  </sheetViews>
  <sheetFormatPr defaultRowHeight="15" x14ac:dyDescent="0.25"/>
  <cols>
    <col min="16" max="16" width="19.140625" bestFit="1" customWidth="1"/>
    <col min="17" max="17" width="23.85546875" bestFit="1" customWidth="1"/>
    <col min="18" max="18" width="38.85546875" bestFit="1" customWidth="1"/>
    <col min="19" max="19" width="23.85546875" bestFit="1" customWidth="1"/>
    <col min="20" max="20" width="38.85546875" bestFit="1" customWidth="1"/>
  </cols>
  <sheetData>
    <row r="2" spans="16:18" x14ac:dyDescent="0.25">
      <c r="P2" s="220" t="s">
        <v>132</v>
      </c>
      <c r="Q2" s="221"/>
    </row>
    <row r="3" spans="16:18" x14ac:dyDescent="0.25">
      <c r="P3" s="44" t="s">
        <v>133</v>
      </c>
      <c r="Q3" s="44" t="s">
        <v>134</v>
      </c>
    </row>
    <row r="4" spans="16:18" x14ac:dyDescent="0.25">
      <c r="P4" s="44" t="s">
        <v>19</v>
      </c>
      <c r="Q4" s="44" t="s">
        <v>135</v>
      </c>
    </row>
    <row r="5" spans="16:18" x14ac:dyDescent="0.25">
      <c r="P5" s="44" t="s">
        <v>136</v>
      </c>
      <c r="Q5" s="44" t="s">
        <v>137</v>
      </c>
    </row>
    <row r="6" spans="16:18" x14ac:dyDescent="0.25">
      <c r="P6" s="44" t="s">
        <v>140</v>
      </c>
      <c r="Q6" s="44">
        <v>86</v>
      </c>
    </row>
    <row r="7" spans="16:18" x14ac:dyDescent="0.25">
      <c r="P7" s="44" t="s">
        <v>138</v>
      </c>
      <c r="Q7" s="44" t="s">
        <v>139</v>
      </c>
    </row>
    <row r="8" spans="16:18" x14ac:dyDescent="0.25">
      <c r="P8" s="44" t="s">
        <v>141</v>
      </c>
      <c r="Q8" s="44" t="s">
        <v>142</v>
      </c>
    </row>
    <row r="10" spans="16:18" ht="15.75" thickBot="1" x14ac:dyDescent="0.3"/>
    <row r="11" spans="16:18" x14ac:dyDescent="0.25">
      <c r="P11" s="22" t="s">
        <v>6</v>
      </c>
      <c r="Q11" s="23" t="s">
        <v>7</v>
      </c>
      <c r="R11" s="24" t="s">
        <v>11</v>
      </c>
    </row>
    <row r="12" spans="16:18" x14ac:dyDescent="0.25">
      <c r="P12" s="222" t="s">
        <v>10</v>
      </c>
      <c r="Q12" s="41" t="s">
        <v>17</v>
      </c>
      <c r="R12" s="21" t="s">
        <v>143</v>
      </c>
    </row>
    <row r="13" spans="16:18" x14ac:dyDescent="0.25">
      <c r="P13" s="223"/>
      <c r="Q13" s="226" t="s">
        <v>16</v>
      </c>
      <c r="R13" s="21" t="s">
        <v>122</v>
      </c>
    </row>
    <row r="14" spans="16:18" x14ac:dyDescent="0.25">
      <c r="P14" s="223"/>
      <c r="Q14" s="227"/>
      <c r="R14" s="21" t="s">
        <v>123</v>
      </c>
    </row>
    <row r="15" spans="16:18" x14ac:dyDescent="0.25">
      <c r="P15" s="223"/>
      <c r="Q15" s="227"/>
      <c r="R15" s="21" t="s">
        <v>124</v>
      </c>
    </row>
    <row r="16" spans="16:18" ht="15.75" thickBot="1" x14ac:dyDescent="0.3">
      <c r="P16" s="224"/>
      <c r="Q16" s="228"/>
      <c r="R16" s="26" t="s">
        <v>125</v>
      </c>
    </row>
    <row r="17" spans="16:18" x14ac:dyDescent="0.25">
      <c r="P17" s="225" t="s">
        <v>9</v>
      </c>
      <c r="Q17" s="229" t="s">
        <v>8</v>
      </c>
      <c r="R17" s="25" t="s">
        <v>126</v>
      </c>
    </row>
    <row r="18" spans="16:18" x14ac:dyDescent="0.25">
      <c r="P18" s="223"/>
      <c r="Q18" s="226"/>
      <c r="R18" s="21" t="s">
        <v>127</v>
      </c>
    </row>
    <row r="19" spans="16:18" x14ac:dyDescent="0.25">
      <c r="P19" s="223"/>
      <c r="Q19" s="226"/>
      <c r="R19" s="21" t="s">
        <v>31</v>
      </c>
    </row>
    <row r="20" spans="16:18" x14ac:dyDescent="0.25">
      <c r="P20" s="223"/>
      <c r="Q20" s="226"/>
      <c r="R20" s="21" t="s">
        <v>128</v>
      </c>
    </row>
    <row r="21" spans="16:18" x14ac:dyDescent="0.25">
      <c r="P21" s="223"/>
      <c r="Q21" s="226"/>
      <c r="R21" s="21" t="s">
        <v>129</v>
      </c>
    </row>
    <row r="22" spans="16:18" x14ac:dyDescent="0.25">
      <c r="P22" s="223"/>
      <c r="Q22" s="226"/>
      <c r="R22" s="21" t="s">
        <v>35</v>
      </c>
    </row>
    <row r="23" spans="16:18" ht="15.75" thickBot="1" x14ac:dyDescent="0.3">
      <c r="P23" s="224"/>
      <c r="Q23" s="42" t="s">
        <v>131</v>
      </c>
      <c r="R23" s="26" t="s">
        <v>130</v>
      </c>
    </row>
  </sheetData>
  <mergeCells count="5">
    <mergeCell ref="P2:Q2"/>
    <mergeCell ref="P12:P16"/>
    <mergeCell ref="P17:P23"/>
    <mergeCell ref="Q13:Q16"/>
    <mergeCell ref="Q17:Q2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1F26-0EBD-4406-92F6-C2CCCD83D0B8}">
  <sheetPr codeName="Sheet2"/>
  <dimension ref="A1:M84"/>
  <sheetViews>
    <sheetView showGridLines="0" tabSelected="1" zoomScale="110" zoomScaleNormal="110" workbookViewId="0"/>
  </sheetViews>
  <sheetFormatPr defaultRowHeight="15" x14ac:dyDescent="0.25"/>
  <cols>
    <col min="2" max="3" width="10.28515625" bestFit="1" customWidth="1"/>
    <col min="4" max="4" width="10.85546875" bestFit="1" customWidth="1"/>
    <col min="6" max="7" width="9.570312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>
        <f>SUM(B2:B84)</f>
        <v>701215.6</v>
      </c>
      <c r="L1" s="230" t="s">
        <v>29</v>
      </c>
      <c r="M1" s="230"/>
    </row>
    <row r="2" spans="1:13" x14ac:dyDescent="0.25">
      <c r="A2" s="2" t="s">
        <v>37</v>
      </c>
      <c r="B2">
        <v>8486.1200000000008</v>
      </c>
      <c r="C2">
        <v>8330.7524143423907</v>
      </c>
      <c r="D2" s="5">
        <f t="shared" ref="D2:D65" si="0">B2-C2</f>
        <v>155.36758565761011</v>
      </c>
      <c r="E2">
        <f t="shared" ref="E2:E65" si="1">ABS(D2)/B2</f>
        <v>1.8308436088295958E-2</v>
      </c>
      <c r="F2" s="47">
        <f>SUM(B2:B36)</f>
        <v>305831.93</v>
      </c>
      <c r="I2" s="29" t="s">
        <v>5</v>
      </c>
      <c r="J2" s="4">
        <f>RSQ(B2:B84,C2:C84)</f>
        <v>0.86920954729197764</v>
      </c>
      <c r="L2" s="29" t="s">
        <v>5</v>
      </c>
      <c r="M2" s="27" t="s">
        <v>28</v>
      </c>
    </row>
    <row r="3" spans="1:13" x14ac:dyDescent="0.25">
      <c r="A3" s="2" t="s">
        <v>38</v>
      </c>
      <c r="B3">
        <v>10478.870000000001</v>
      </c>
      <c r="C3">
        <v>8767.6204632281297</v>
      </c>
      <c r="D3" s="5">
        <f t="shared" si="0"/>
        <v>1711.2495367718711</v>
      </c>
      <c r="E3">
        <f t="shared" si="1"/>
        <v>0.16330477778347008</v>
      </c>
      <c r="F3" s="47">
        <f>SUM(B37:B84)</f>
        <v>395383.67</v>
      </c>
      <c r="G3" s="45">
        <f>F3/F2-1</f>
        <v>0.29281357247426709</v>
      </c>
      <c r="I3" s="29" t="s">
        <v>4</v>
      </c>
      <c r="J3" s="4">
        <f>AVERAGE(E2:E84)</f>
        <v>0.10370007786765435</v>
      </c>
      <c r="L3" s="29" t="s">
        <v>4</v>
      </c>
      <c r="M3" s="27" t="s">
        <v>120</v>
      </c>
    </row>
    <row r="4" spans="1:13" x14ac:dyDescent="0.25">
      <c r="A4" s="2" t="s">
        <v>39</v>
      </c>
      <c r="B4">
        <v>6544.41</v>
      </c>
      <c r="C4">
        <v>7654.4831064468299</v>
      </c>
      <c r="D4" s="5">
        <f t="shared" si="0"/>
        <v>-1110.07310644683</v>
      </c>
      <c r="E4">
        <f t="shared" si="1"/>
        <v>0.16962157114955054</v>
      </c>
      <c r="G4" s="47"/>
    </row>
    <row r="5" spans="1:13" x14ac:dyDescent="0.25">
      <c r="A5" s="2" t="s">
        <v>40</v>
      </c>
      <c r="B5">
        <v>9762.14</v>
      </c>
      <c r="C5">
        <v>7951.8486843130604</v>
      </c>
      <c r="D5" s="5">
        <f t="shared" si="0"/>
        <v>1810.291315686939</v>
      </c>
      <c r="E5">
        <f t="shared" si="1"/>
        <v>0.18544000758921089</v>
      </c>
      <c r="G5" s="47"/>
    </row>
    <row r="6" spans="1:13" x14ac:dyDescent="0.25">
      <c r="A6" s="2" t="s">
        <v>41</v>
      </c>
      <c r="B6">
        <v>9466.6299999999992</v>
      </c>
      <c r="C6">
        <v>12033.4653316696</v>
      </c>
      <c r="D6" s="5">
        <f t="shared" si="0"/>
        <v>-2566.8353316696011</v>
      </c>
      <c r="E6">
        <f t="shared" si="1"/>
        <v>0.27114562750097992</v>
      </c>
    </row>
    <row r="7" spans="1:13" x14ac:dyDescent="0.25">
      <c r="A7" s="2" t="s">
        <v>42</v>
      </c>
      <c r="B7">
        <v>13710.99</v>
      </c>
      <c r="C7">
        <v>11144.1546683304</v>
      </c>
      <c r="D7" s="5">
        <f t="shared" si="0"/>
        <v>2566.8353316695993</v>
      </c>
      <c r="E7">
        <f t="shared" si="1"/>
        <v>0.18721006518636504</v>
      </c>
    </row>
    <row r="8" spans="1:13" x14ac:dyDescent="0.25">
      <c r="A8" s="2" t="s">
        <v>43</v>
      </c>
      <c r="B8">
        <v>6766.88</v>
      </c>
      <c r="C8">
        <v>7492.1942968420899</v>
      </c>
      <c r="D8" s="5">
        <f t="shared" si="0"/>
        <v>-725.31429684208979</v>
      </c>
      <c r="E8">
        <f t="shared" si="1"/>
        <v>0.10718592569132152</v>
      </c>
    </row>
    <row r="9" spans="1:13" x14ac:dyDescent="0.25">
      <c r="A9" s="2" t="s">
        <v>44</v>
      </c>
      <c r="B9">
        <v>10408.280000000001</v>
      </c>
      <c r="C9">
        <v>9645.0250391092504</v>
      </c>
      <c r="D9" s="5">
        <f t="shared" si="0"/>
        <v>763.25496089075023</v>
      </c>
      <c r="E9">
        <f t="shared" si="1"/>
        <v>7.3331516916411765E-2</v>
      </c>
    </row>
    <row r="10" spans="1:13" x14ac:dyDescent="0.25">
      <c r="A10" s="2" t="s">
        <v>45</v>
      </c>
      <c r="B10">
        <v>10540.83</v>
      </c>
      <c r="C10">
        <v>10009.091535576001</v>
      </c>
      <c r="D10" s="5">
        <f t="shared" si="0"/>
        <v>531.73846442399918</v>
      </c>
      <c r="E10">
        <f t="shared" si="1"/>
        <v>5.0445597208568886E-2</v>
      </c>
    </row>
    <row r="11" spans="1:13" x14ac:dyDescent="0.25">
      <c r="A11" s="2" t="s">
        <v>46</v>
      </c>
      <c r="B11">
        <v>14431.54</v>
      </c>
      <c r="C11">
        <v>14431.54</v>
      </c>
      <c r="D11" s="5">
        <f t="shared" si="0"/>
        <v>0</v>
      </c>
      <c r="E11">
        <f t="shared" si="1"/>
        <v>0</v>
      </c>
    </row>
    <row r="12" spans="1:13" x14ac:dyDescent="0.25">
      <c r="A12" s="2" t="s">
        <v>47</v>
      </c>
      <c r="B12">
        <v>7449.06</v>
      </c>
      <c r="C12">
        <v>9799.5545484751601</v>
      </c>
      <c r="D12" s="5">
        <f t="shared" si="0"/>
        <v>-2350.4945484751597</v>
      </c>
      <c r="E12">
        <f t="shared" si="1"/>
        <v>0.31554243736460164</v>
      </c>
    </row>
    <row r="13" spans="1:13" x14ac:dyDescent="0.25">
      <c r="A13" s="2" t="s">
        <v>48</v>
      </c>
      <c r="B13">
        <v>9195.2099999999991</v>
      </c>
      <c r="C13">
        <v>9138.0277345810191</v>
      </c>
      <c r="D13" s="5">
        <f t="shared" si="0"/>
        <v>57.182265418980023</v>
      </c>
      <c r="E13">
        <f t="shared" si="1"/>
        <v>6.2187014129073759E-3</v>
      </c>
    </row>
    <row r="14" spans="1:13" x14ac:dyDescent="0.25">
      <c r="A14" s="2" t="s">
        <v>49</v>
      </c>
      <c r="B14">
        <v>6644.68</v>
      </c>
      <c r="C14">
        <v>8395.9618126662208</v>
      </c>
      <c r="D14" s="5">
        <f t="shared" si="0"/>
        <v>-1751.2818126662205</v>
      </c>
      <c r="E14">
        <f t="shared" si="1"/>
        <v>0.26356149771941167</v>
      </c>
    </row>
    <row r="15" spans="1:13" x14ac:dyDescent="0.25">
      <c r="A15" s="2" t="s">
        <v>50</v>
      </c>
      <c r="B15">
        <v>5529.43</v>
      </c>
      <c r="C15">
        <v>7073.0455757700202</v>
      </c>
      <c r="D15" s="5">
        <f t="shared" si="0"/>
        <v>-1543.6155757700199</v>
      </c>
      <c r="E15">
        <f t="shared" si="1"/>
        <v>0.27916359837632809</v>
      </c>
    </row>
    <row r="16" spans="1:13" x14ac:dyDescent="0.25">
      <c r="A16" s="2" t="s">
        <v>51</v>
      </c>
      <c r="B16">
        <v>8503.32</v>
      </c>
      <c r="C16">
        <v>5857.9442634423503</v>
      </c>
      <c r="D16" s="5">
        <f t="shared" si="0"/>
        <v>2645.3757365576494</v>
      </c>
      <c r="E16">
        <f t="shared" si="1"/>
        <v>0.31109916321597325</v>
      </c>
    </row>
    <row r="17" spans="1:5" x14ac:dyDescent="0.25">
      <c r="A17" s="2" t="s">
        <v>52</v>
      </c>
      <c r="B17">
        <v>12657.66</v>
      </c>
      <c r="C17">
        <v>12635.3180149379</v>
      </c>
      <c r="D17" s="5">
        <f t="shared" si="0"/>
        <v>22.341985062099411</v>
      </c>
      <c r="E17">
        <f t="shared" si="1"/>
        <v>1.7650960021125084E-3</v>
      </c>
    </row>
    <row r="18" spans="1:5" x14ac:dyDescent="0.25">
      <c r="A18" s="2" t="s">
        <v>53</v>
      </c>
      <c r="B18">
        <v>9991.39</v>
      </c>
      <c r="C18">
        <v>10061.353740857299</v>
      </c>
      <c r="D18" s="5">
        <f t="shared" si="0"/>
        <v>-69.963740857299854</v>
      </c>
      <c r="E18">
        <f t="shared" si="1"/>
        <v>7.0024031548463084E-3</v>
      </c>
    </row>
    <row r="19" spans="1:5" x14ac:dyDescent="0.25">
      <c r="A19" s="2" t="s">
        <v>54</v>
      </c>
      <c r="B19">
        <v>10411.31</v>
      </c>
      <c r="C19">
        <v>10359.186419055601</v>
      </c>
      <c r="D19" s="5">
        <f t="shared" si="0"/>
        <v>52.123580944398782</v>
      </c>
      <c r="E19">
        <f t="shared" si="1"/>
        <v>5.0064382814841539E-3</v>
      </c>
    </row>
    <row r="20" spans="1:5" x14ac:dyDescent="0.25">
      <c r="A20" s="2" t="s">
        <v>55</v>
      </c>
      <c r="B20">
        <v>8528.64</v>
      </c>
      <c r="C20">
        <v>8213.7903557666104</v>
      </c>
      <c r="D20" s="5">
        <f t="shared" si="0"/>
        <v>314.84964423338897</v>
      </c>
      <c r="E20">
        <f t="shared" si="1"/>
        <v>3.6916746894392186E-2</v>
      </c>
    </row>
    <row r="21" spans="1:5" x14ac:dyDescent="0.25">
      <c r="A21" s="2" t="s">
        <v>56</v>
      </c>
      <c r="B21">
        <v>5198.93</v>
      </c>
      <c r="C21">
        <v>7137.5778910503404</v>
      </c>
      <c r="D21" s="5">
        <f t="shared" si="0"/>
        <v>-1938.6478910503401</v>
      </c>
      <c r="E21">
        <f t="shared" si="1"/>
        <v>0.37289363216091387</v>
      </c>
    </row>
    <row r="22" spans="1:5" x14ac:dyDescent="0.25">
      <c r="A22" s="2" t="s">
        <v>57</v>
      </c>
      <c r="B22">
        <v>6415.73</v>
      </c>
      <c r="C22">
        <v>6721.39925826948</v>
      </c>
      <c r="D22" s="5">
        <f t="shared" si="0"/>
        <v>-305.66925826948045</v>
      </c>
      <c r="E22">
        <f t="shared" si="1"/>
        <v>4.7643722268468351E-2</v>
      </c>
    </row>
    <row r="23" spans="1:5" x14ac:dyDescent="0.25">
      <c r="A23" s="2" t="s">
        <v>58</v>
      </c>
      <c r="B23">
        <v>5942.57</v>
      </c>
      <c r="C23">
        <v>6234.6696153616804</v>
      </c>
      <c r="D23" s="5">
        <f t="shared" si="0"/>
        <v>-292.09961536168066</v>
      </c>
      <c r="E23">
        <f t="shared" si="1"/>
        <v>4.9153752561884957E-2</v>
      </c>
    </row>
    <row r="24" spans="1:5" x14ac:dyDescent="0.25">
      <c r="A24" s="2" t="s">
        <v>59</v>
      </c>
      <c r="B24">
        <v>5672.03</v>
      </c>
      <c r="C24">
        <v>6320.9745364239498</v>
      </c>
      <c r="D24" s="5">
        <f t="shared" si="0"/>
        <v>-648.94453642395001</v>
      </c>
      <c r="E24">
        <f t="shared" si="1"/>
        <v>0.1144113371092801</v>
      </c>
    </row>
    <row r="25" spans="1:5" x14ac:dyDescent="0.25">
      <c r="A25" s="2" t="s">
        <v>60</v>
      </c>
      <c r="B25">
        <v>6653.82</v>
      </c>
      <c r="C25">
        <v>6647.5293123514703</v>
      </c>
      <c r="D25" s="5">
        <f t="shared" si="0"/>
        <v>6.2906876485294561</v>
      </c>
      <c r="E25">
        <f t="shared" si="1"/>
        <v>9.4542498121822597E-4</v>
      </c>
    </row>
    <row r="26" spans="1:5" x14ac:dyDescent="0.25">
      <c r="A26" s="2" t="s">
        <v>61</v>
      </c>
      <c r="B26">
        <v>10457.129999999999</v>
      </c>
      <c r="C26">
        <v>11436.7782746586</v>
      </c>
      <c r="D26" s="5">
        <f t="shared" si="0"/>
        <v>-979.64827465860071</v>
      </c>
      <c r="E26">
        <f t="shared" si="1"/>
        <v>9.3682327240705701E-2</v>
      </c>
    </row>
    <row r="27" spans="1:5" x14ac:dyDescent="0.25">
      <c r="A27" s="2" t="s">
        <v>62</v>
      </c>
      <c r="B27">
        <v>8793.52</v>
      </c>
      <c r="C27">
        <v>8559.5687057777395</v>
      </c>
      <c r="D27" s="5">
        <f t="shared" si="0"/>
        <v>233.95129422226091</v>
      </c>
      <c r="E27">
        <f t="shared" si="1"/>
        <v>2.6604965272412059E-2</v>
      </c>
    </row>
    <row r="28" spans="1:5" x14ac:dyDescent="0.25">
      <c r="A28" s="2" t="s">
        <v>63</v>
      </c>
      <c r="B28">
        <v>9579.86</v>
      </c>
      <c r="C28">
        <v>7748.6269879861202</v>
      </c>
      <c r="D28" s="5">
        <f t="shared" si="0"/>
        <v>1831.2330120138804</v>
      </c>
      <c r="E28">
        <f t="shared" si="1"/>
        <v>0.19115446488924476</v>
      </c>
    </row>
    <row r="29" spans="1:5" x14ac:dyDescent="0.25">
      <c r="A29" s="2" t="s">
        <v>64</v>
      </c>
      <c r="B29">
        <v>6969.58</v>
      </c>
      <c r="C29">
        <v>6424.5179911709902</v>
      </c>
      <c r="D29" s="5">
        <f t="shared" si="0"/>
        <v>545.06200882900976</v>
      </c>
      <c r="E29">
        <f t="shared" si="1"/>
        <v>7.8205861591230719E-2</v>
      </c>
    </row>
    <row r="30" spans="1:5" x14ac:dyDescent="0.25">
      <c r="A30" s="2" t="s">
        <v>65</v>
      </c>
      <c r="B30">
        <v>7748.72</v>
      </c>
      <c r="C30">
        <v>6804.2604227704596</v>
      </c>
      <c r="D30" s="5">
        <f t="shared" si="0"/>
        <v>944.45957722954063</v>
      </c>
      <c r="E30">
        <f t="shared" si="1"/>
        <v>0.12188588273024972</v>
      </c>
    </row>
    <row r="31" spans="1:5" x14ac:dyDescent="0.25">
      <c r="A31" s="2" t="s">
        <v>66</v>
      </c>
      <c r="B31">
        <v>7029.68</v>
      </c>
      <c r="C31">
        <v>6995.5468966967401</v>
      </c>
      <c r="D31" s="5">
        <f t="shared" si="0"/>
        <v>34.133103303260214</v>
      </c>
      <c r="E31">
        <f t="shared" si="1"/>
        <v>4.8555699979601083E-3</v>
      </c>
    </row>
    <row r="32" spans="1:5" x14ac:dyDescent="0.25">
      <c r="A32" s="2" t="s">
        <v>67</v>
      </c>
      <c r="B32">
        <v>12547.16</v>
      </c>
      <c r="C32">
        <v>12303.3692481051</v>
      </c>
      <c r="D32" s="5">
        <f t="shared" si="0"/>
        <v>243.79075189489959</v>
      </c>
      <c r="E32">
        <f t="shared" si="1"/>
        <v>1.9429954818054412E-2</v>
      </c>
    </row>
    <row r="33" spans="1:5" x14ac:dyDescent="0.25">
      <c r="A33" s="2" t="s">
        <v>68</v>
      </c>
      <c r="B33">
        <v>10786.38</v>
      </c>
      <c r="C33">
        <v>10264.5212258338</v>
      </c>
      <c r="D33" s="5">
        <f t="shared" si="0"/>
        <v>521.85877416619951</v>
      </c>
      <c r="E33">
        <f t="shared" si="1"/>
        <v>4.8381271025700889E-2</v>
      </c>
    </row>
    <row r="34" spans="1:5" x14ac:dyDescent="0.25">
      <c r="A34" s="2" t="s">
        <v>69</v>
      </c>
      <c r="B34">
        <v>5751</v>
      </c>
      <c r="C34">
        <v>7134.8580597646996</v>
      </c>
      <c r="D34" s="5">
        <f t="shared" si="0"/>
        <v>-1383.8580597646996</v>
      </c>
      <c r="E34">
        <f t="shared" si="1"/>
        <v>0.24062911837327416</v>
      </c>
    </row>
    <row r="35" spans="1:5" x14ac:dyDescent="0.25">
      <c r="A35" s="2" t="s">
        <v>70</v>
      </c>
      <c r="B35">
        <v>8718.31</v>
      </c>
      <c r="C35">
        <v>8363.1384308580691</v>
      </c>
      <c r="D35" s="5">
        <f t="shared" si="0"/>
        <v>355.17156914193038</v>
      </c>
      <c r="E35">
        <f t="shared" si="1"/>
        <v>4.0738579970422066E-2</v>
      </c>
    </row>
    <row r="36" spans="1:5" x14ac:dyDescent="0.25">
      <c r="A36" s="2" t="s">
        <v>71</v>
      </c>
      <c r="B36">
        <v>8060.12</v>
      </c>
      <c r="C36">
        <v>7911.8662677401098</v>
      </c>
      <c r="D36" s="5">
        <f t="shared" si="0"/>
        <v>148.25373225989006</v>
      </c>
      <c r="E36">
        <f t="shared" si="1"/>
        <v>1.8393489459200368E-2</v>
      </c>
    </row>
    <row r="37" spans="1:5" x14ac:dyDescent="0.25">
      <c r="A37" s="2" t="s">
        <v>72</v>
      </c>
      <c r="B37">
        <v>7512.38</v>
      </c>
      <c r="C37">
        <v>7430.4950231556104</v>
      </c>
      <c r="D37" s="5">
        <f t="shared" si="0"/>
        <v>81.884976844389712</v>
      </c>
      <c r="E37">
        <f t="shared" si="1"/>
        <v>1.0900004638262403E-2</v>
      </c>
    </row>
    <row r="38" spans="1:5" x14ac:dyDescent="0.25">
      <c r="A38" s="2" t="s">
        <v>73</v>
      </c>
      <c r="B38">
        <v>8968.24</v>
      </c>
      <c r="C38">
        <v>8096.6785156943297</v>
      </c>
      <c r="D38" s="5">
        <f t="shared" si="0"/>
        <v>871.56148430567009</v>
      </c>
      <c r="E38">
        <f t="shared" si="1"/>
        <v>9.7183113331676022E-2</v>
      </c>
    </row>
    <row r="39" spans="1:5" x14ac:dyDescent="0.25">
      <c r="A39" s="2" t="s">
        <v>74</v>
      </c>
      <c r="B39">
        <v>6481.6</v>
      </c>
      <c r="C39">
        <v>6297.3782353207898</v>
      </c>
      <c r="D39" s="5">
        <f t="shared" si="0"/>
        <v>184.22176467921054</v>
      </c>
      <c r="E39">
        <f t="shared" si="1"/>
        <v>2.8422266829056179E-2</v>
      </c>
    </row>
    <row r="40" spans="1:5" x14ac:dyDescent="0.25">
      <c r="A40" s="2" t="s">
        <v>75</v>
      </c>
      <c r="B40">
        <v>5929.05</v>
      </c>
      <c r="C40">
        <v>7050.6117316309401</v>
      </c>
      <c r="D40" s="5">
        <f t="shared" si="0"/>
        <v>-1121.5617316309399</v>
      </c>
      <c r="E40">
        <f t="shared" si="1"/>
        <v>0.18916381741272884</v>
      </c>
    </row>
    <row r="41" spans="1:5" x14ac:dyDescent="0.25">
      <c r="A41" s="2" t="s">
        <v>76</v>
      </c>
      <c r="B41">
        <v>8579.36</v>
      </c>
      <c r="C41">
        <v>8187.4794945310296</v>
      </c>
      <c r="D41" s="5">
        <f t="shared" si="0"/>
        <v>391.88050546897102</v>
      </c>
      <c r="E41">
        <f t="shared" si="1"/>
        <v>4.5677125737697333E-2</v>
      </c>
    </row>
    <row r="42" spans="1:5" x14ac:dyDescent="0.25">
      <c r="A42" s="2" t="s">
        <v>77</v>
      </c>
      <c r="B42">
        <v>5613.67</v>
      </c>
      <c r="C42">
        <v>5205.7414375284197</v>
      </c>
      <c r="D42" s="6">
        <f t="shared" si="0"/>
        <v>407.92856247158034</v>
      </c>
      <c r="E42">
        <f t="shared" si="1"/>
        <v>7.2667000816147076E-2</v>
      </c>
    </row>
    <row r="43" spans="1:5" x14ac:dyDescent="0.25">
      <c r="A43" s="2" t="s">
        <v>78</v>
      </c>
      <c r="B43">
        <v>4520</v>
      </c>
      <c r="C43">
        <v>5183.7989561066897</v>
      </c>
      <c r="D43" s="6">
        <f t="shared" si="0"/>
        <v>-663.79895610668973</v>
      </c>
      <c r="E43">
        <f t="shared" si="1"/>
        <v>0.14685817612979862</v>
      </c>
    </row>
    <row r="44" spans="1:5" x14ac:dyDescent="0.25">
      <c r="A44" s="2" t="s">
        <v>79</v>
      </c>
      <c r="B44">
        <v>9594.76</v>
      </c>
      <c r="C44">
        <v>9594.76</v>
      </c>
      <c r="D44" s="6">
        <f t="shared" si="0"/>
        <v>0</v>
      </c>
      <c r="E44">
        <f t="shared" si="1"/>
        <v>0</v>
      </c>
    </row>
    <row r="45" spans="1:5" x14ac:dyDescent="0.25">
      <c r="A45" s="2" t="s">
        <v>80</v>
      </c>
      <c r="B45">
        <v>8823.52</v>
      </c>
      <c r="C45">
        <v>9588.0114690913597</v>
      </c>
      <c r="D45" s="6">
        <f t="shared" si="0"/>
        <v>-764.49146909135925</v>
      </c>
      <c r="E45">
        <f t="shared" si="1"/>
        <v>8.6642458915643553E-2</v>
      </c>
    </row>
    <row r="46" spans="1:5" x14ac:dyDescent="0.25">
      <c r="A46" s="2" t="s">
        <v>81</v>
      </c>
      <c r="B46">
        <v>8350.94</v>
      </c>
      <c r="C46">
        <v>8508.0839313715005</v>
      </c>
      <c r="D46" s="6">
        <f t="shared" si="0"/>
        <v>-157.1439313715</v>
      </c>
      <c r="E46">
        <f t="shared" si="1"/>
        <v>1.8817514120745688E-2</v>
      </c>
    </row>
    <row r="47" spans="1:5" x14ac:dyDescent="0.25">
      <c r="A47" s="2" t="s">
        <v>82</v>
      </c>
      <c r="B47">
        <v>10634.7</v>
      </c>
      <c r="C47">
        <v>11767.633106385299</v>
      </c>
      <c r="D47" s="6">
        <f t="shared" si="0"/>
        <v>-1132.9331063852987</v>
      </c>
      <c r="E47">
        <f t="shared" si="1"/>
        <v>0.10653174103503613</v>
      </c>
    </row>
    <row r="48" spans="1:5" x14ac:dyDescent="0.25">
      <c r="A48" s="2" t="s">
        <v>83</v>
      </c>
      <c r="B48">
        <v>6614.13</v>
      </c>
      <c r="C48">
        <v>7764.6543842013598</v>
      </c>
      <c r="D48" s="6">
        <f t="shared" si="0"/>
        <v>-1150.5243842013597</v>
      </c>
      <c r="E48">
        <f t="shared" si="1"/>
        <v>0.1739494664001705</v>
      </c>
    </row>
    <row r="49" spans="1:5" x14ac:dyDescent="0.25">
      <c r="A49" s="2" t="s">
        <v>84</v>
      </c>
      <c r="B49">
        <v>6079.28</v>
      </c>
      <c r="C49">
        <v>6288.9445626619899</v>
      </c>
      <c r="D49" s="6">
        <f t="shared" si="0"/>
        <v>-209.6645626619902</v>
      </c>
      <c r="E49">
        <f t="shared" si="1"/>
        <v>3.4488387220524504E-2</v>
      </c>
    </row>
    <row r="50" spans="1:5" x14ac:dyDescent="0.25">
      <c r="A50" s="2" t="s">
        <v>85</v>
      </c>
      <c r="B50">
        <v>9417.7199999999993</v>
      </c>
      <c r="C50">
        <v>10494.7241504757</v>
      </c>
      <c r="D50" s="6">
        <f t="shared" si="0"/>
        <v>-1077.004150475701</v>
      </c>
      <c r="E50">
        <f t="shared" si="1"/>
        <v>0.1143593301219086</v>
      </c>
    </row>
    <row r="51" spans="1:5" x14ac:dyDescent="0.25">
      <c r="A51" s="2" t="s">
        <v>86</v>
      </c>
      <c r="B51">
        <v>8653.35</v>
      </c>
      <c r="C51">
        <v>7658.7229021393096</v>
      </c>
      <c r="D51" s="6">
        <f t="shared" si="0"/>
        <v>994.62709786069081</v>
      </c>
      <c r="E51">
        <f t="shared" si="1"/>
        <v>0.11494127683044032</v>
      </c>
    </row>
    <row r="52" spans="1:5" x14ac:dyDescent="0.25">
      <c r="A52" s="2" t="s">
        <v>87</v>
      </c>
      <c r="B52">
        <v>8431.14</v>
      </c>
      <c r="C52">
        <v>6295.3503363006303</v>
      </c>
      <c r="D52" s="5">
        <f t="shared" si="0"/>
        <v>2135.7896636993692</v>
      </c>
      <c r="E52">
        <f t="shared" si="1"/>
        <v>0.25332157498266772</v>
      </c>
    </row>
    <row r="53" spans="1:5" x14ac:dyDescent="0.25">
      <c r="A53" s="2" t="s">
        <v>88</v>
      </c>
      <c r="B53">
        <v>6499.47</v>
      </c>
      <c r="C53">
        <v>5967.8035995723003</v>
      </c>
      <c r="D53" s="5">
        <f t="shared" si="0"/>
        <v>531.66640042769995</v>
      </c>
      <c r="E53">
        <f t="shared" si="1"/>
        <v>8.1801500803557817E-2</v>
      </c>
    </row>
    <row r="54" spans="1:5" x14ac:dyDescent="0.25">
      <c r="A54" s="2" t="s">
        <v>89</v>
      </c>
      <c r="B54">
        <v>8315.2900000000009</v>
      </c>
      <c r="C54">
        <v>6881.7713722543403</v>
      </c>
      <c r="D54" s="5">
        <f t="shared" si="0"/>
        <v>1433.5186277456605</v>
      </c>
      <c r="E54">
        <f t="shared" si="1"/>
        <v>0.17239550607924203</v>
      </c>
    </row>
    <row r="55" spans="1:5" x14ac:dyDescent="0.25">
      <c r="A55" s="2" t="s">
        <v>90</v>
      </c>
      <c r="B55">
        <v>6053.96</v>
      </c>
      <c r="C55">
        <v>5607.2534990397899</v>
      </c>
      <c r="D55" s="5">
        <f t="shared" si="0"/>
        <v>446.70650096021018</v>
      </c>
      <c r="E55">
        <f t="shared" si="1"/>
        <v>7.3787488017795E-2</v>
      </c>
    </row>
    <row r="56" spans="1:5" x14ac:dyDescent="0.25">
      <c r="A56" s="2" t="s">
        <v>91</v>
      </c>
      <c r="B56">
        <v>8667.1299999999992</v>
      </c>
      <c r="C56">
        <v>7636.5572085846798</v>
      </c>
      <c r="D56" s="5">
        <f t="shared" si="0"/>
        <v>1030.5727914153194</v>
      </c>
      <c r="E56">
        <f t="shared" si="1"/>
        <v>0.11890588827158696</v>
      </c>
    </row>
    <row r="57" spans="1:5" x14ac:dyDescent="0.25">
      <c r="A57" s="2" t="s">
        <v>92</v>
      </c>
      <c r="B57">
        <v>4207.5200000000004</v>
      </c>
      <c r="C57">
        <v>6617.9589207917898</v>
      </c>
      <c r="D57" s="5">
        <f t="shared" si="0"/>
        <v>-2410.4389207917893</v>
      </c>
      <c r="E57">
        <f t="shared" si="1"/>
        <v>0.57288828592419982</v>
      </c>
    </row>
    <row r="58" spans="1:5" x14ac:dyDescent="0.25">
      <c r="A58" s="2" t="s">
        <v>93</v>
      </c>
      <c r="B58">
        <v>13132.06</v>
      </c>
      <c r="C58">
        <v>13132.06</v>
      </c>
      <c r="D58" s="5">
        <f t="shared" si="0"/>
        <v>0</v>
      </c>
      <c r="E58">
        <f t="shared" si="1"/>
        <v>0</v>
      </c>
    </row>
    <row r="59" spans="1:5" x14ac:dyDescent="0.25">
      <c r="A59" s="2" t="s">
        <v>94</v>
      </c>
      <c r="B59">
        <v>7285.13</v>
      </c>
      <c r="C59">
        <v>6579.7187911545598</v>
      </c>
      <c r="D59" s="5">
        <f t="shared" si="0"/>
        <v>705.41120884544034</v>
      </c>
      <c r="E59">
        <f t="shared" si="1"/>
        <v>9.682891161110925E-2</v>
      </c>
    </row>
    <row r="60" spans="1:5" x14ac:dyDescent="0.25">
      <c r="A60" s="2" t="s">
        <v>95</v>
      </c>
      <c r="B60">
        <v>7982.79</v>
      </c>
      <c r="C60">
        <v>8367.1929144245205</v>
      </c>
      <c r="D60" s="5">
        <f t="shared" si="0"/>
        <v>-384.40291442452053</v>
      </c>
      <c r="E60">
        <f t="shared" si="1"/>
        <v>4.8153955499834082E-2</v>
      </c>
    </row>
    <row r="61" spans="1:5" x14ac:dyDescent="0.25">
      <c r="A61" s="2" t="s">
        <v>96</v>
      </c>
      <c r="B61">
        <v>11000.35</v>
      </c>
      <c r="C61">
        <v>10931.7292693858</v>
      </c>
      <c r="D61" s="5">
        <f t="shared" si="0"/>
        <v>68.620730614200511</v>
      </c>
      <c r="E61">
        <f t="shared" si="1"/>
        <v>6.2380497542533202E-3</v>
      </c>
    </row>
    <row r="62" spans="1:5" x14ac:dyDescent="0.25">
      <c r="A62" s="2" t="s">
        <v>97</v>
      </c>
      <c r="B62">
        <v>8506.83</v>
      </c>
      <c r="C62">
        <v>9367.8065755211592</v>
      </c>
      <c r="D62" s="5">
        <f t="shared" si="0"/>
        <v>-860.97657552115925</v>
      </c>
      <c r="E62">
        <f t="shared" si="1"/>
        <v>0.10121003658485703</v>
      </c>
    </row>
    <row r="63" spans="1:5" x14ac:dyDescent="0.25">
      <c r="A63" s="2" t="s">
        <v>98</v>
      </c>
      <c r="B63">
        <v>7309.83</v>
      </c>
      <c r="C63">
        <v>6619.4045632978596</v>
      </c>
      <c r="D63" s="5">
        <f t="shared" si="0"/>
        <v>690.42543670214036</v>
      </c>
      <c r="E63">
        <f t="shared" si="1"/>
        <v>9.4451640695083244E-2</v>
      </c>
    </row>
    <row r="64" spans="1:5" x14ac:dyDescent="0.25">
      <c r="A64" s="2" t="s">
        <v>99</v>
      </c>
      <c r="B64">
        <v>6110.29</v>
      </c>
      <c r="C64">
        <v>6152.1650493782499</v>
      </c>
      <c r="D64" s="5">
        <f t="shared" si="0"/>
        <v>-41.875049378249969</v>
      </c>
      <c r="E64">
        <f t="shared" si="1"/>
        <v>6.8532016284415251E-3</v>
      </c>
    </row>
    <row r="65" spans="1:5" x14ac:dyDescent="0.25">
      <c r="A65" s="2" t="s">
        <v>100</v>
      </c>
      <c r="B65">
        <v>5674.27</v>
      </c>
      <c r="C65">
        <v>5674.27</v>
      </c>
      <c r="D65" s="5">
        <f t="shared" si="0"/>
        <v>0</v>
      </c>
      <c r="E65">
        <f t="shared" si="1"/>
        <v>0</v>
      </c>
    </row>
    <row r="66" spans="1:5" x14ac:dyDescent="0.25">
      <c r="A66" s="2" t="s">
        <v>101</v>
      </c>
      <c r="B66">
        <v>3715.54</v>
      </c>
      <c r="C66">
        <v>3715.54</v>
      </c>
      <c r="D66" s="5">
        <f t="shared" ref="D66:D84" si="2">B66-C66</f>
        <v>0</v>
      </c>
      <c r="E66">
        <f t="shared" ref="E66:E84" si="3">ABS(D66)/B66</f>
        <v>0</v>
      </c>
    </row>
    <row r="67" spans="1:5" x14ac:dyDescent="0.25">
      <c r="A67" s="2" t="s">
        <v>102</v>
      </c>
      <c r="B67">
        <v>22495.8</v>
      </c>
      <c r="C67">
        <v>22495.8</v>
      </c>
      <c r="D67" s="5">
        <f t="shared" si="2"/>
        <v>0</v>
      </c>
      <c r="E67">
        <f t="shared" si="3"/>
        <v>0</v>
      </c>
    </row>
    <row r="68" spans="1:5" x14ac:dyDescent="0.25">
      <c r="A68" s="2" t="s">
        <v>103</v>
      </c>
      <c r="B68">
        <v>15876.7</v>
      </c>
      <c r="C68">
        <v>15428.830081850499</v>
      </c>
      <c r="D68" s="5">
        <f t="shared" si="2"/>
        <v>447.86991814950125</v>
      </c>
      <c r="E68">
        <f t="shared" si="3"/>
        <v>2.8209257474758685E-2</v>
      </c>
    </row>
    <row r="69" spans="1:5" x14ac:dyDescent="0.25">
      <c r="A69" s="2" t="s">
        <v>104</v>
      </c>
      <c r="B69">
        <v>11409.16</v>
      </c>
      <c r="C69">
        <v>10949.572762854499</v>
      </c>
      <c r="D69" s="5">
        <f t="shared" si="2"/>
        <v>459.58723714550069</v>
      </c>
      <c r="E69">
        <f t="shared" si="3"/>
        <v>4.0282302741437646E-2</v>
      </c>
    </row>
    <row r="70" spans="1:5" x14ac:dyDescent="0.25">
      <c r="A70" s="2" t="s">
        <v>105</v>
      </c>
      <c r="B70">
        <v>10636.33</v>
      </c>
      <c r="C70">
        <v>11167.996400427701</v>
      </c>
      <c r="D70" s="5">
        <f t="shared" si="2"/>
        <v>-531.66640042770086</v>
      </c>
      <c r="E70">
        <f t="shared" si="3"/>
        <v>4.9985888029771629E-2</v>
      </c>
    </row>
    <row r="71" spans="1:5" x14ac:dyDescent="0.25">
      <c r="A71" s="2" t="s">
        <v>106</v>
      </c>
      <c r="B71">
        <v>7758.16</v>
      </c>
      <c r="C71">
        <v>8832.7516236986303</v>
      </c>
      <c r="D71" s="5">
        <f t="shared" si="2"/>
        <v>-1074.5916236986304</v>
      </c>
      <c r="E71">
        <f t="shared" si="3"/>
        <v>0.13851114487180341</v>
      </c>
    </row>
    <row r="72" spans="1:5" x14ac:dyDescent="0.25">
      <c r="A72" s="2" t="s">
        <v>107</v>
      </c>
      <c r="B72">
        <v>7420.8</v>
      </c>
      <c r="C72">
        <v>7248.6897147376603</v>
      </c>
      <c r="D72" s="5">
        <f t="shared" si="2"/>
        <v>172.11028526233986</v>
      </c>
      <c r="E72">
        <f t="shared" si="3"/>
        <v>2.3192955646606814E-2</v>
      </c>
    </row>
    <row r="73" spans="1:5" x14ac:dyDescent="0.25">
      <c r="A73" s="2" t="s">
        <v>108</v>
      </c>
      <c r="B73">
        <v>10156.379999999999</v>
      </c>
      <c r="C73">
        <v>10456.931573351199</v>
      </c>
      <c r="D73" s="5">
        <f t="shared" si="2"/>
        <v>-300.5515733512002</v>
      </c>
      <c r="E73">
        <f t="shared" si="3"/>
        <v>2.9592391516583688E-2</v>
      </c>
    </row>
    <row r="74" spans="1:5" x14ac:dyDescent="0.25">
      <c r="A74" s="2" t="s">
        <v>109</v>
      </c>
      <c r="B74">
        <v>8715.76</v>
      </c>
      <c r="C74">
        <v>7978.9225077874198</v>
      </c>
      <c r="D74" s="5">
        <f t="shared" si="2"/>
        <v>736.8374922125804</v>
      </c>
      <c r="E74">
        <f t="shared" si="3"/>
        <v>8.4540819413634657E-2</v>
      </c>
    </row>
    <row r="75" spans="1:5" x14ac:dyDescent="0.25">
      <c r="A75" s="2" t="s">
        <v>110</v>
      </c>
      <c r="B75">
        <v>8169.66</v>
      </c>
      <c r="C75">
        <v>8314.6299035320408</v>
      </c>
      <c r="D75" s="5">
        <f t="shared" si="2"/>
        <v>-144.96990353204092</v>
      </c>
      <c r="E75">
        <f t="shared" si="3"/>
        <v>1.7744912705307311E-2</v>
      </c>
    </row>
    <row r="76" spans="1:5" x14ac:dyDescent="0.25">
      <c r="A76" s="2" t="s">
        <v>111</v>
      </c>
      <c r="B76">
        <v>8297.82</v>
      </c>
      <c r="C76">
        <v>7804.7473501566201</v>
      </c>
      <c r="D76" s="5">
        <f t="shared" si="2"/>
        <v>493.07264984337962</v>
      </c>
      <c r="E76">
        <f t="shared" si="3"/>
        <v>5.94219505657365E-2</v>
      </c>
    </row>
    <row r="77" spans="1:5" x14ac:dyDescent="0.25">
      <c r="A77" s="2" t="s">
        <v>112</v>
      </c>
      <c r="B77">
        <v>6494.43</v>
      </c>
      <c r="C77">
        <v>6281.0664647976801</v>
      </c>
      <c r="D77" s="5">
        <f t="shared" si="2"/>
        <v>213.36353520232024</v>
      </c>
      <c r="E77">
        <f t="shared" si="3"/>
        <v>3.2853312023121389E-2</v>
      </c>
    </row>
    <row r="78" spans="1:5" x14ac:dyDescent="0.25">
      <c r="A78" s="2" t="s">
        <v>113</v>
      </c>
      <c r="B78">
        <v>3592.84</v>
      </c>
      <c r="C78">
        <v>5360.0811151569596</v>
      </c>
      <c r="D78" s="5">
        <f t="shared" si="2"/>
        <v>-1767.2411151569595</v>
      </c>
      <c r="E78">
        <f t="shared" si="3"/>
        <v>0.49187860165132857</v>
      </c>
    </row>
    <row r="79" spans="1:5" x14ac:dyDescent="0.25">
      <c r="A79" s="2" t="s">
        <v>114</v>
      </c>
      <c r="B79">
        <v>9095.24</v>
      </c>
      <c r="C79">
        <v>8885.2797604547195</v>
      </c>
      <c r="D79" s="5">
        <f t="shared" si="2"/>
        <v>209.96023954528027</v>
      </c>
      <c r="E79">
        <f t="shared" si="3"/>
        <v>2.3084628832804883E-2</v>
      </c>
    </row>
    <row r="80" spans="1:5" x14ac:dyDescent="0.25">
      <c r="A80" s="2" t="s">
        <v>115</v>
      </c>
      <c r="B80">
        <v>5643.65</v>
      </c>
      <c r="C80">
        <v>6452.1178783069099</v>
      </c>
      <c r="D80" s="5">
        <f t="shared" si="2"/>
        <v>-808.46787830691028</v>
      </c>
      <c r="E80">
        <f t="shared" si="3"/>
        <v>0.14325266065523382</v>
      </c>
    </row>
    <row r="81" spans="1:6" x14ac:dyDescent="0.25">
      <c r="A81" s="2" t="s">
        <v>116</v>
      </c>
      <c r="B81">
        <v>4465.04</v>
      </c>
      <c r="C81">
        <v>5465.7815672592897</v>
      </c>
      <c r="D81" s="5">
        <f t="shared" si="2"/>
        <v>-1000.7415672592897</v>
      </c>
      <c r="E81">
        <f t="shared" si="3"/>
        <v>0.22412824235825204</v>
      </c>
    </row>
    <row r="82" spans="1:6" x14ac:dyDescent="0.25">
      <c r="A82" s="2" t="s">
        <v>117</v>
      </c>
      <c r="B82">
        <v>12678.19</v>
      </c>
      <c r="C82">
        <v>11282.865382624799</v>
      </c>
      <c r="D82" s="5">
        <f t="shared" si="2"/>
        <v>1395.3246173752013</v>
      </c>
      <c r="E82">
        <f t="shared" si="3"/>
        <v>0.1100570836511522</v>
      </c>
    </row>
    <row r="83" spans="1:6" x14ac:dyDescent="0.25">
      <c r="A83" s="2" t="s">
        <v>118</v>
      </c>
      <c r="B83">
        <v>8918.4599999999991</v>
      </c>
      <c r="C83">
        <v>6822.5816761555498</v>
      </c>
      <c r="D83" s="5">
        <f t="shared" si="2"/>
        <v>2095.8783238444494</v>
      </c>
      <c r="E83">
        <f t="shared" si="3"/>
        <v>0.23500451017826504</v>
      </c>
    </row>
    <row r="84" spans="1:6" x14ac:dyDescent="0.25">
      <c r="A84" s="2" t="s">
        <v>119</v>
      </c>
      <c r="B84">
        <v>4894.95</v>
      </c>
      <c r="C84">
        <v>5319.0931066183302</v>
      </c>
      <c r="D84" s="5">
        <f t="shared" si="2"/>
        <v>-424.14310661833042</v>
      </c>
      <c r="E84">
        <f t="shared" si="3"/>
        <v>8.6649119320591717E-2</v>
      </c>
      <c r="F84">
        <f>AVERAGE(E75:E84)</f>
        <v>0.14240750219417936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D0ECA-7985-40CF-93C4-5C149C9B7436}">
  <sheetPr codeName="Sheet3"/>
  <dimension ref="A1:M84"/>
  <sheetViews>
    <sheetView showGridLines="0" topLeftCell="H1" zoomScale="110" zoomScaleNormal="110" workbookViewId="0">
      <pane xSplit="1" topLeftCell="I1" activePane="topRight" state="frozen"/>
      <selection activeCell="H1" sqref="H1"/>
      <selection pane="topRight" activeCell="H1" sqref="H1"/>
    </sheetView>
  </sheetViews>
  <sheetFormatPr defaultRowHeight="15" x14ac:dyDescent="0.25"/>
  <cols>
    <col min="2" max="3" width="10.28515625" bestFit="1" customWidth="1"/>
    <col min="4" max="4" width="10.85546875" bestFit="1" customWidth="1"/>
    <col min="9" max="9" width="18.5703125" customWidth="1"/>
    <col min="10" max="10" width="13.7109375" customWidth="1"/>
    <col min="12" max="12" width="2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I1" s="59" t="s">
        <v>4</v>
      </c>
      <c r="J1" s="49">
        <f>AVERAGE(E2:E74)</f>
        <v>9.5570343828464327E-2</v>
      </c>
      <c r="L1" s="230" t="s">
        <v>29</v>
      </c>
      <c r="M1" s="230"/>
    </row>
    <row r="2" spans="1:13" x14ac:dyDescent="0.25">
      <c r="A2" s="2" t="s">
        <v>37</v>
      </c>
      <c r="B2" s="58">
        <v>8486.1200000000008</v>
      </c>
      <c r="C2" s="58">
        <v>8379.1892712727094</v>
      </c>
      <c r="D2" s="5">
        <f t="shared" ref="D2:D65" si="0">B2-C2</f>
        <v>106.93072872729135</v>
      </c>
      <c r="E2">
        <f t="shared" ref="E2:E65" si="1">ABS(D2)/B2</f>
        <v>1.2600661872244482E-2</v>
      </c>
      <c r="G2" s="46"/>
      <c r="I2" s="43" t="s">
        <v>174</v>
      </c>
      <c r="J2" s="4">
        <f>AVERAGE(E75:E84)</f>
        <v>0.15703901436819018</v>
      </c>
      <c r="L2" s="43" t="s">
        <v>4</v>
      </c>
      <c r="M2" s="27" t="s">
        <v>120</v>
      </c>
    </row>
    <row r="3" spans="1:13" x14ac:dyDescent="0.25">
      <c r="A3" s="2" t="s">
        <v>38</v>
      </c>
      <c r="B3" s="58">
        <v>10478.870000000001</v>
      </c>
      <c r="C3" s="58">
        <v>8815.9505033922906</v>
      </c>
      <c r="D3" s="5">
        <f t="shared" si="0"/>
        <v>1662.9194966077102</v>
      </c>
      <c r="E3">
        <f t="shared" si="1"/>
        <v>0.158692635428029</v>
      </c>
    </row>
    <row r="4" spans="1:13" x14ac:dyDescent="0.25">
      <c r="A4" s="2" t="s">
        <v>39</v>
      </c>
      <c r="B4" s="58">
        <v>6544.41</v>
      </c>
      <c r="C4" s="58">
        <v>7702.3704445048097</v>
      </c>
      <c r="D4" s="5">
        <f t="shared" si="0"/>
        <v>-1157.9604445048099</v>
      </c>
      <c r="E4">
        <f t="shared" si="1"/>
        <v>0.1769388599590811</v>
      </c>
    </row>
    <row r="5" spans="1:13" x14ac:dyDescent="0.25">
      <c r="A5" s="2" t="s">
        <v>40</v>
      </c>
      <c r="B5" s="58">
        <v>9762.14</v>
      </c>
      <c r="C5" s="58">
        <v>7924.8847815399804</v>
      </c>
      <c r="D5" s="5">
        <f t="shared" si="0"/>
        <v>1837.255218460019</v>
      </c>
      <c r="E5">
        <f t="shared" si="1"/>
        <v>0.18820209692342244</v>
      </c>
    </row>
    <row r="6" spans="1:13" x14ac:dyDescent="0.25">
      <c r="A6" s="2" t="s">
        <v>41</v>
      </c>
      <c r="B6" s="58">
        <v>9466.6299999999992</v>
      </c>
      <c r="C6" s="58">
        <v>12074.724370521</v>
      </c>
      <c r="D6" s="5">
        <f t="shared" si="0"/>
        <v>-2608.0943705210011</v>
      </c>
      <c r="E6">
        <f t="shared" si="1"/>
        <v>0.27550399355641886</v>
      </c>
    </row>
    <row r="7" spans="1:13" x14ac:dyDescent="0.25">
      <c r="A7" s="2" t="s">
        <v>42</v>
      </c>
      <c r="B7" s="58">
        <v>13710.99</v>
      </c>
      <c r="C7" s="58">
        <v>11185.242943319199</v>
      </c>
      <c r="D7" s="5">
        <f t="shared" si="0"/>
        <v>2525.7470566808006</v>
      </c>
      <c r="E7">
        <f t="shared" si="1"/>
        <v>0.18421332498096787</v>
      </c>
    </row>
    <row r="8" spans="1:13" x14ac:dyDescent="0.25">
      <c r="A8" s="2" t="s">
        <v>43</v>
      </c>
      <c r="B8" s="58">
        <v>6766.88</v>
      </c>
      <c r="C8" s="58">
        <v>7540.3895549156396</v>
      </c>
      <c r="D8" s="5">
        <f t="shared" si="0"/>
        <v>-773.50955491563946</v>
      </c>
      <c r="E8">
        <f t="shared" si="1"/>
        <v>0.1143081530802437</v>
      </c>
    </row>
    <row r="9" spans="1:13" x14ac:dyDescent="0.25">
      <c r="A9" s="2" t="s">
        <v>44</v>
      </c>
      <c r="B9" s="58">
        <v>10408.280000000001</v>
      </c>
      <c r="C9" s="58">
        <v>9694.1480329092501</v>
      </c>
      <c r="D9" s="5">
        <f t="shared" si="0"/>
        <v>714.13196709075055</v>
      </c>
      <c r="E9">
        <f t="shared" si="1"/>
        <v>6.8611909661418655E-2</v>
      </c>
    </row>
    <row r="10" spans="1:13" x14ac:dyDescent="0.25">
      <c r="A10" s="2" t="s">
        <v>45</v>
      </c>
      <c r="B10" s="58">
        <v>10540.83</v>
      </c>
      <c r="C10" s="58">
        <v>10059.9216405971</v>
      </c>
      <c r="D10" s="5">
        <f t="shared" si="0"/>
        <v>480.9083594028998</v>
      </c>
      <c r="E10">
        <f t="shared" si="1"/>
        <v>4.5623386337024674E-2</v>
      </c>
    </row>
    <row r="11" spans="1:13" x14ac:dyDescent="0.25">
      <c r="A11" s="2" t="s">
        <v>46</v>
      </c>
      <c r="B11" s="58">
        <v>14431.54</v>
      </c>
      <c r="C11" s="58">
        <v>14482.813536867799</v>
      </c>
      <c r="D11" s="5">
        <f t="shared" si="0"/>
        <v>-51.273536867798612</v>
      </c>
      <c r="E11">
        <f t="shared" si="1"/>
        <v>3.5528804873075645E-3</v>
      </c>
    </row>
    <row r="12" spans="1:13" x14ac:dyDescent="0.25">
      <c r="A12" s="2" t="s">
        <v>47</v>
      </c>
      <c r="B12" s="58">
        <v>7449.06</v>
      </c>
      <c r="C12" s="58">
        <v>9780.84541778536</v>
      </c>
      <c r="D12" s="5">
        <f t="shared" si="0"/>
        <v>-2331.7854177853596</v>
      </c>
      <c r="E12">
        <f t="shared" si="1"/>
        <v>0.3130308277534829</v>
      </c>
    </row>
    <row r="13" spans="1:13" x14ac:dyDescent="0.25">
      <c r="A13" s="2" t="s">
        <v>48</v>
      </c>
      <c r="B13" s="58">
        <v>9195.2099999999991</v>
      </c>
      <c r="C13" s="58">
        <v>9193.0901624325106</v>
      </c>
      <c r="D13" s="5">
        <f t="shared" si="0"/>
        <v>2.1198375674885028</v>
      </c>
      <c r="E13">
        <f t="shared" si="1"/>
        <v>2.3053715657266153E-4</v>
      </c>
    </row>
    <row r="14" spans="1:13" x14ac:dyDescent="0.25">
      <c r="A14" s="2" t="s">
        <v>49</v>
      </c>
      <c r="B14" s="58">
        <v>6644.68</v>
      </c>
      <c r="C14" s="58">
        <v>8450.8762937363808</v>
      </c>
      <c r="D14" s="5">
        <f t="shared" si="0"/>
        <v>-1806.1962937363805</v>
      </c>
      <c r="E14">
        <f t="shared" si="1"/>
        <v>0.27182592596428728</v>
      </c>
    </row>
    <row r="15" spans="1:13" x14ac:dyDescent="0.25">
      <c r="A15" s="2" t="s">
        <v>50</v>
      </c>
      <c r="B15" s="58">
        <v>5529.43</v>
      </c>
      <c r="C15" s="58">
        <v>7128.7081846990804</v>
      </c>
      <c r="D15" s="5">
        <f t="shared" si="0"/>
        <v>-1599.2781846990802</v>
      </c>
      <c r="E15">
        <f t="shared" si="1"/>
        <v>0.28923020721829917</v>
      </c>
    </row>
    <row r="16" spans="1:13" x14ac:dyDescent="0.25">
      <c r="A16" s="2" t="s">
        <v>51</v>
      </c>
      <c r="B16" s="58">
        <v>8503.32</v>
      </c>
      <c r="C16" s="58">
        <v>5913.8488731794996</v>
      </c>
      <c r="D16" s="5">
        <f t="shared" si="0"/>
        <v>2589.4711268205001</v>
      </c>
      <c r="E16">
        <f t="shared" si="1"/>
        <v>0.3045247182065946</v>
      </c>
    </row>
    <row r="17" spans="1:5" x14ac:dyDescent="0.25">
      <c r="A17" s="2" t="s">
        <v>52</v>
      </c>
      <c r="B17" s="58">
        <v>12657.66</v>
      </c>
      <c r="C17" s="58">
        <v>12687.4894421343</v>
      </c>
      <c r="D17" s="5">
        <f t="shared" si="0"/>
        <v>-29.829442134299825</v>
      </c>
      <c r="E17">
        <f t="shared" si="1"/>
        <v>2.3566316471053755E-3</v>
      </c>
    </row>
    <row r="18" spans="1:5" x14ac:dyDescent="0.25">
      <c r="A18" s="2" t="s">
        <v>53</v>
      </c>
      <c r="B18" s="58">
        <v>9991.39</v>
      </c>
      <c r="C18" s="58">
        <v>10124.170926297</v>
      </c>
      <c r="D18" s="5">
        <f t="shared" si="0"/>
        <v>-132.78092629700041</v>
      </c>
      <c r="E18">
        <f t="shared" si="1"/>
        <v>1.3289534919265529E-2</v>
      </c>
    </row>
    <row r="19" spans="1:5" x14ac:dyDescent="0.25">
      <c r="A19" s="2" t="s">
        <v>54</v>
      </c>
      <c r="B19" s="58">
        <v>10411.31</v>
      </c>
      <c r="C19" s="58">
        <v>10352.067546299701</v>
      </c>
      <c r="D19" s="5">
        <f t="shared" si="0"/>
        <v>59.242453700298938</v>
      </c>
      <c r="E19">
        <f t="shared" si="1"/>
        <v>5.6902016845429577E-3</v>
      </c>
    </row>
    <row r="20" spans="1:5" x14ac:dyDescent="0.25">
      <c r="A20" s="2" t="s">
        <v>55</v>
      </c>
      <c r="B20" s="58">
        <v>8528.64</v>
      </c>
      <c r="C20" s="58">
        <v>8086.5202611905397</v>
      </c>
      <c r="D20" s="5">
        <f t="shared" si="0"/>
        <v>442.1197388094597</v>
      </c>
      <c r="E20">
        <f t="shared" si="1"/>
        <v>5.1839418571948133E-2</v>
      </c>
    </row>
    <row r="21" spans="1:5" x14ac:dyDescent="0.25">
      <c r="A21" s="2" t="s">
        <v>56</v>
      </c>
      <c r="B21" s="58">
        <v>5198.93</v>
      </c>
      <c r="C21" s="58">
        <v>7111.6797904252398</v>
      </c>
      <c r="D21" s="5">
        <f t="shared" si="0"/>
        <v>-1912.7497904252396</v>
      </c>
      <c r="E21">
        <f t="shared" si="1"/>
        <v>0.36791220316973672</v>
      </c>
    </row>
    <row r="22" spans="1:5" x14ac:dyDescent="0.25">
      <c r="A22" s="2" t="s">
        <v>57</v>
      </c>
      <c r="B22" s="58">
        <v>6415.73</v>
      </c>
      <c r="C22" s="58">
        <v>6741.3896849276198</v>
      </c>
      <c r="D22" s="5">
        <f t="shared" si="0"/>
        <v>-325.65968492762022</v>
      </c>
      <c r="E22">
        <f t="shared" si="1"/>
        <v>5.0759568268555606E-2</v>
      </c>
    </row>
    <row r="23" spans="1:5" x14ac:dyDescent="0.25">
      <c r="A23" s="2" t="s">
        <v>58</v>
      </c>
      <c r="B23" s="58">
        <v>5942.57</v>
      </c>
      <c r="C23" s="58">
        <v>6291.4004411572796</v>
      </c>
      <c r="D23" s="5">
        <f t="shared" si="0"/>
        <v>-348.83044115727989</v>
      </c>
      <c r="E23">
        <f t="shared" si="1"/>
        <v>5.8700266241252505E-2</v>
      </c>
    </row>
    <row r="24" spans="1:5" x14ac:dyDescent="0.25">
      <c r="A24" s="2" t="s">
        <v>59</v>
      </c>
      <c r="B24" s="58">
        <v>5672.03</v>
      </c>
      <c r="C24" s="58">
        <v>6377.3571740806701</v>
      </c>
      <c r="D24" s="5">
        <f t="shared" si="0"/>
        <v>-705.32717408067037</v>
      </c>
      <c r="E24">
        <f t="shared" si="1"/>
        <v>0.12435180598139826</v>
      </c>
    </row>
    <row r="25" spans="1:5" x14ac:dyDescent="0.25">
      <c r="A25" s="2" t="s">
        <v>60</v>
      </c>
      <c r="B25" s="58">
        <v>6653.82</v>
      </c>
      <c r="C25" s="58">
        <v>6704.5360311183404</v>
      </c>
      <c r="D25" s="5">
        <f t="shared" si="0"/>
        <v>-50.716031118340652</v>
      </c>
      <c r="E25">
        <f t="shared" si="1"/>
        <v>7.6220924398827522E-3</v>
      </c>
    </row>
    <row r="26" spans="1:5" x14ac:dyDescent="0.25">
      <c r="A26" s="2" t="s">
        <v>61</v>
      </c>
      <c r="B26" s="58">
        <v>10457.129999999999</v>
      </c>
      <c r="C26" s="58">
        <v>11436.8168584212</v>
      </c>
      <c r="D26" s="5">
        <f t="shared" si="0"/>
        <v>-979.68685842120067</v>
      </c>
      <c r="E26">
        <f t="shared" si="1"/>
        <v>9.3686016949315998E-2</v>
      </c>
    </row>
    <row r="27" spans="1:5" x14ac:dyDescent="0.25">
      <c r="A27" s="2" t="s">
        <v>62</v>
      </c>
      <c r="B27" s="58">
        <v>8793.52</v>
      </c>
      <c r="C27" s="58">
        <v>8626.7780712807707</v>
      </c>
      <c r="D27" s="5">
        <f t="shared" si="0"/>
        <v>166.74192871922969</v>
      </c>
      <c r="E27">
        <f t="shared" si="1"/>
        <v>1.8961909305855867E-2</v>
      </c>
    </row>
    <row r="28" spans="1:5" x14ac:dyDescent="0.25">
      <c r="A28" s="2" t="s">
        <v>63</v>
      </c>
      <c r="B28" s="58">
        <v>9579.86</v>
      </c>
      <c r="C28" s="58">
        <v>7811.6060708089299</v>
      </c>
      <c r="D28" s="5">
        <f t="shared" si="0"/>
        <v>1768.2539291910707</v>
      </c>
      <c r="E28">
        <f t="shared" si="1"/>
        <v>0.18458035182049326</v>
      </c>
    </row>
    <row r="29" spans="1:5" x14ac:dyDescent="0.25">
      <c r="A29" s="2" t="s">
        <v>64</v>
      </c>
      <c r="B29" s="58">
        <v>6969.58</v>
      </c>
      <c r="C29" s="58">
        <v>6479.9779924752302</v>
      </c>
      <c r="D29" s="5">
        <f t="shared" si="0"/>
        <v>489.60200752476976</v>
      </c>
      <c r="E29">
        <f t="shared" si="1"/>
        <v>7.0248423509705005E-2</v>
      </c>
    </row>
    <row r="30" spans="1:5" x14ac:dyDescent="0.25">
      <c r="A30" s="2" t="s">
        <v>65</v>
      </c>
      <c r="B30" s="58">
        <v>7748.72</v>
      </c>
      <c r="C30" s="58">
        <v>6858.9683199412602</v>
      </c>
      <c r="D30" s="5">
        <f t="shared" si="0"/>
        <v>889.75168005874002</v>
      </c>
      <c r="E30">
        <f t="shared" si="1"/>
        <v>0.11482563314440837</v>
      </c>
    </row>
    <row r="31" spans="1:5" x14ac:dyDescent="0.25">
      <c r="A31" s="2" t="s">
        <v>66</v>
      </c>
      <c r="B31" s="58">
        <v>7029.68</v>
      </c>
      <c r="C31" s="58">
        <v>7049.5248333784803</v>
      </c>
      <c r="D31" s="5">
        <f t="shared" si="0"/>
        <v>-19.844833378479962</v>
      </c>
      <c r="E31">
        <f t="shared" si="1"/>
        <v>2.823006648735072E-3</v>
      </c>
    </row>
    <row r="32" spans="1:5" x14ac:dyDescent="0.25">
      <c r="A32" s="2" t="s">
        <v>67</v>
      </c>
      <c r="B32" s="58">
        <v>12547.16</v>
      </c>
      <c r="C32" s="58">
        <v>12203.4357917415</v>
      </c>
      <c r="D32" s="5">
        <f t="shared" si="0"/>
        <v>343.72420825849986</v>
      </c>
      <c r="E32">
        <f t="shared" si="1"/>
        <v>2.7394582380275683E-2</v>
      </c>
    </row>
    <row r="33" spans="1:5" x14ac:dyDescent="0.25">
      <c r="A33" s="2" t="s">
        <v>68</v>
      </c>
      <c r="B33" s="58">
        <v>10786.38</v>
      </c>
      <c r="C33" s="58">
        <v>10176.6087417606</v>
      </c>
      <c r="D33" s="5">
        <f t="shared" si="0"/>
        <v>609.77125823939969</v>
      </c>
      <c r="E33">
        <f t="shared" si="1"/>
        <v>5.6531594310547162E-2</v>
      </c>
    </row>
    <row r="34" spans="1:5" x14ac:dyDescent="0.25">
      <c r="A34" s="2" t="s">
        <v>69</v>
      </c>
      <c r="B34" s="58">
        <v>5751</v>
      </c>
      <c r="C34" s="58">
        <v>7158.2435669126498</v>
      </c>
      <c r="D34" s="5">
        <f t="shared" si="0"/>
        <v>-1407.2435669126498</v>
      </c>
      <c r="E34">
        <f t="shared" si="1"/>
        <v>0.24469545590552075</v>
      </c>
    </row>
    <row r="35" spans="1:5" x14ac:dyDescent="0.25">
      <c r="A35" s="2" t="s">
        <v>70</v>
      </c>
      <c r="B35" s="58">
        <v>8718.31</v>
      </c>
      <c r="C35" s="58">
        <v>8235.3826157601507</v>
      </c>
      <c r="D35" s="5">
        <f t="shared" si="0"/>
        <v>482.92738423984883</v>
      </c>
      <c r="E35">
        <f t="shared" si="1"/>
        <v>5.5392316198879007E-2</v>
      </c>
    </row>
    <row r="36" spans="1:5" x14ac:dyDescent="0.25">
      <c r="A36" s="2" t="s">
        <v>71</v>
      </c>
      <c r="B36" s="58">
        <v>8060.12</v>
      </c>
      <c r="C36" s="58">
        <v>7886.35158909241</v>
      </c>
      <c r="D36" s="5">
        <f t="shared" si="0"/>
        <v>173.7684109075899</v>
      </c>
      <c r="E36">
        <f t="shared" si="1"/>
        <v>2.1559035213816902E-2</v>
      </c>
    </row>
    <row r="37" spans="1:5" x14ac:dyDescent="0.25">
      <c r="A37" s="2" t="s">
        <v>72</v>
      </c>
      <c r="B37" s="58">
        <v>7512.38</v>
      </c>
      <c r="C37" s="58">
        <v>7468.6304901781996</v>
      </c>
      <c r="D37" s="5">
        <f t="shared" si="0"/>
        <v>43.74950982180053</v>
      </c>
      <c r="E37">
        <f t="shared" si="1"/>
        <v>5.8236550629494951E-3</v>
      </c>
    </row>
    <row r="38" spans="1:5" x14ac:dyDescent="0.25">
      <c r="A38" s="2" t="s">
        <v>73</v>
      </c>
      <c r="B38" s="58">
        <v>8968.24</v>
      </c>
      <c r="C38" s="58">
        <v>8334.4350796984399</v>
      </c>
      <c r="D38" s="5">
        <f t="shared" si="0"/>
        <v>633.80492030155983</v>
      </c>
      <c r="E38">
        <f t="shared" si="1"/>
        <v>7.067216313363156E-2</v>
      </c>
    </row>
    <row r="39" spans="1:5" x14ac:dyDescent="0.25">
      <c r="A39" s="2" t="s">
        <v>74</v>
      </c>
      <c r="B39" s="58">
        <v>6481.6</v>
      </c>
      <c r="C39" s="58">
        <v>6551.8386977103501</v>
      </c>
      <c r="D39" s="5">
        <f t="shared" si="0"/>
        <v>-70.238697710349697</v>
      </c>
      <c r="E39">
        <f t="shared" si="1"/>
        <v>1.0836629491228971E-2</v>
      </c>
    </row>
    <row r="40" spans="1:5" x14ac:dyDescent="0.25">
      <c r="A40" s="2" t="s">
        <v>75</v>
      </c>
      <c r="B40" s="58">
        <v>5929.05</v>
      </c>
      <c r="C40" s="58">
        <v>7239.6571048203796</v>
      </c>
      <c r="D40" s="5">
        <f t="shared" si="0"/>
        <v>-1310.6071048203794</v>
      </c>
      <c r="E40">
        <f t="shared" si="1"/>
        <v>0.22104841497716823</v>
      </c>
    </row>
    <row r="41" spans="1:5" x14ac:dyDescent="0.25">
      <c r="A41" s="2" t="s">
        <v>76</v>
      </c>
      <c r="B41" s="58">
        <v>8579.36</v>
      </c>
      <c r="C41" s="58">
        <v>8268.0323181128897</v>
      </c>
      <c r="D41" s="5">
        <f t="shared" si="0"/>
        <v>311.32768188711088</v>
      </c>
      <c r="E41">
        <f t="shared" si="1"/>
        <v>3.6287984405259932E-2</v>
      </c>
    </row>
    <row r="42" spans="1:5" x14ac:dyDescent="0.25">
      <c r="A42" s="2" t="s">
        <v>77</v>
      </c>
      <c r="B42" s="58">
        <v>5613.67</v>
      </c>
      <c r="C42" s="58">
        <v>5474.3759854640803</v>
      </c>
      <c r="D42" s="6">
        <f t="shared" si="0"/>
        <v>139.29401453591981</v>
      </c>
      <c r="E42">
        <f t="shared" si="1"/>
        <v>2.4813359983027111E-2</v>
      </c>
    </row>
    <row r="43" spans="1:5" x14ac:dyDescent="0.25">
      <c r="A43" s="2" t="s">
        <v>78</v>
      </c>
      <c r="B43" s="58">
        <v>4520</v>
      </c>
      <c r="C43" s="58">
        <v>5452.7575593949005</v>
      </c>
      <c r="D43" s="6">
        <f t="shared" si="0"/>
        <v>-932.75755939490045</v>
      </c>
      <c r="E43">
        <f t="shared" si="1"/>
        <v>0.20636229190152666</v>
      </c>
    </row>
    <row r="44" spans="1:5" x14ac:dyDescent="0.25">
      <c r="A44" s="2" t="s">
        <v>79</v>
      </c>
      <c r="B44" s="58">
        <v>9594.76</v>
      </c>
      <c r="C44" s="58">
        <v>9628.8490355843896</v>
      </c>
      <c r="D44" s="6">
        <f t="shared" si="0"/>
        <v>-34.089035584389421</v>
      </c>
      <c r="E44">
        <f t="shared" si="1"/>
        <v>3.5528804873065528E-3</v>
      </c>
    </row>
    <row r="45" spans="1:5" x14ac:dyDescent="0.25">
      <c r="A45" s="2" t="s">
        <v>80</v>
      </c>
      <c r="B45" s="58">
        <v>8823.52</v>
      </c>
      <c r="C45" s="58">
        <v>9655.0777057550094</v>
      </c>
      <c r="D45" s="6">
        <f t="shared" si="0"/>
        <v>-831.55770575500901</v>
      </c>
      <c r="E45">
        <f t="shared" si="1"/>
        <v>9.4243307178428673E-2</v>
      </c>
    </row>
    <row r="46" spans="1:5" x14ac:dyDescent="0.25">
      <c r="A46" s="2" t="s">
        <v>81</v>
      </c>
      <c r="B46" s="58">
        <v>8350.94</v>
      </c>
      <c r="C46" s="58">
        <v>8581.4525400817201</v>
      </c>
      <c r="D46" s="6">
        <f t="shared" si="0"/>
        <v>-230.51254008171964</v>
      </c>
      <c r="E46">
        <f t="shared" si="1"/>
        <v>2.7603184800958889E-2</v>
      </c>
    </row>
    <row r="47" spans="1:5" x14ac:dyDescent="0.25">
      <c r="A47" s="2" t="s">
        <v>82</v>
      </c>
      <c r="B47" s="58">
        <v>10634.7</v>
      </c>
      <c r="C47" s="58">
        <v>10766.838874012001</v>
      </c>
      <c r="D47" s="6">
        <f t="shared" si="0"/>
        <v>-132.13887401200009</v>
      </c>
      <c r="E47">
        <f t="shared" si="1"/>
        <v>1.242525637883533E-2</v>
      </c>
    </row>
    <row r="48" spans="1:5" x14ac:dyDescent="0.25">
      <c r="A48" s="2" t="s">
        <v>83</v>
      </c>
      <c r="B48" s="58">
        <v>6614.13</v>
      </c>
      <c r="C48" s="58">
        <v>7496.4917496224698</v>
      </c>
      <c r="D48" s="6">
        <f t="shared" si="0"/>
        <v>-882.36174962246969</v>
      </c>
      <c r="E48">
        <f t="shared" si="1"/>
        <v>0.13340556499833986</v>
      </c>
    </row>
    <row r="49" spans="1:5" x14ac:dyDescent="0.25">
      <c r="A49" s="2" t="s">
        <v>84</v>
      </c>
      <c r="B49" s="58">
        <v>6079.28</v>
      </c>
      <c r="C49" s="58">
        <v>6316.2987597441097</v>
      </c>
      <c r="D49" s="6">
        <f t="shared" si="0"/>
        <v>-237.01875974410996</v>
      </c>
      <c r="E49">
        <f t="shared" si="1"/>
        <v>3.8987965638054171E-2</v>
      </c>
    </row>
    <row r="50" spans="1:5" x14ac:dyDescent="0.25">
      <c r="A50" s="2" t="s">
        <v>85</v>
      </c>
      <c r="B50" s="58">
        <v>9417.7199999999993</v>
      </c>
      <c r="C50" s="58">
        <v>10610.2577318232</v>
      </c>
      <c r="D50" s="6">
        <f t="shared" si="0"/>
        <v>-1192.5377318232004</v>
      </c>
      <c r="E50">
        <f t="shared" si="1"/>
        <v>0.1266270107651534</v>
      </c>
    </row>
    <row r="51" spans="1:5" x14ac:dyDescent="0.25">
      <c r="A51" s="2" t="s">
        <v>86</v>
      </c>
      <c r="B51" s="58">
        <v>8653.35</v>
      </c>
      <c r="C51" s="58">
        <v>7859.6274793805596</v>
      </c>
      <c r="D51" s="6">
        <f t="shared" si="0"/>
        <v>793.72252061944073</v>
      </c>
      <c r="E51">
        <f t="shared" si="1"/>
        <v>9.1724305687328103E-2</v>
      </c>
    </row>
    <row r="52" spans="1:5" x14ac:dyDescent="0.25">
      <c r="A52" s="2" t="s">
        <v>87</v>
      </c>
      <c r="B52" s="58">
        <v>8431.14</v>
      </c>
      <c r="C52" s="58">
        <v>6533.8550275957996</v>
      </c>
      <c r="D52" s="5">
        <f t="shared" si="0"/>
        <v>1897.2849724041998</v>
      </c>
      <c r="E52">
        <f t="shared" si="1"/>
        <v>0.22503302903334543</v>
      </c>
    </row>
    <row r="53" spans="1:5" x14ac:dyDescent="0.25">
      <c r="A53" s="2" t="s">
        <v>88</v>
      </c>
      <c r="B53" s="58">
        <v>6499.47</v>
      </c>
      <c r="C53" s="58">
        <v>6052.8440479688597</v>
      </c>
      <c r="D53" s="5">
        <f t="shared" si="0"/>
        <v>446.62595203114051</v>
      </c>
      <c r="E53">
        <f t="shared" si="1"/>
        <v>6.8717288029814819E-2</v>
      </c>
    </row>
    <row r="54" spans="1:5" x14ac:dyDescent="0.25">
      <c r="A54" s="2" t="s">
        <v>89</v>
      </c>
      <c r="B54" s="58">
        <v>8315.2900000000009</v>
      </c>
      <c r="C54" s="58">
        <v>7079.47396565708</v>
      </c>
      <c r="D54" s="5">
        <f t="shared" si="0"/>
        <v>1235.8160343429208</v>
      </c>
      <c r="E54">
        <f t="shared" si="1"/>
        <v>0.14861971552921435</v>
      </c>
    </row>
    <row r="55" spans="1:5" x14ac:dyDescent="0.25">
      <c r="A55" s="2" t="s">
        <v>90</v>
      </c>
      <c r="B55" s="58">
        <v>6053.96</v>
      </c>
      <c r="C55" s="58">
        <v>5878.5331735876998</v>
      </c>
      <c r="D55" s="5">
        <f t="shared" si="0"/>
        <v>175.42682641230022</v>
      </c>
      <c r="E55">
        <f t="shared" si="1"/>
        <v>2.8977202758574589E-2</v>
      </c>
    </row>
    <row r="56" spans="1:5" x14ac:dyDescent="0.25">
      <c r="A56" s="2" t="s">
        <v>91</v>
      </c>
      <c r="B56" s="58">
        <v>8667.1299999999992</v>
      </c>
      <c r="C56" s="58">
        <v>7718.8668367105402</v>
      </c>
      <c r="D56" s="5">
        <f t="shared" si="0"/>
        <v>948.26316328945904</v>
      </c>
      <c r="E56">
        <f t="shared" si="1"/>
        <v>0.10940913119907733</v>
      </c>
    </row>
    <row r="57" spans="1:5" x14ac:dyDescent="0.25">
      <c r="A57" s="2" t="s">
        <v>92</v>
      </c>
      <c r="B57" s="58">
        <v>4207.5200000000004</v>
      </c>
      <c r="C57" s="58">
        <v>6800.1932947412497</v>
      </c>
      <c r="D57" s="5">
        <f t="shared" si="0"/>
        <v>-2592.6732947412493</v>
      </c>
      <c r="E57">
        <f t="shared" si="1"/>
        <v>0.61619987421123346</v>
      </c>
    </row>
    <row r="58" spans="1:5" x14ac:dyDescent="0.25">
      <c r="A58" s="2" t="s">
        <v>93</v>
      </c>
      <c r="B58" s="58">
        <v>13132.06</v>
      </c>
      <c r="C58" s="58">
        <v>13178.7166397321</v>
      </c>
      <c r="D58" s="5">
        <f t="shared" si="0"/>
        <v>-46.656639732100302</v>
      </c>
      <c r="E58">
        <f t="shared" si="1"/>
        <v>3.5528804873036146E-3</v>
      </c>
    </row>
    <row r="59" spans="1:5" x14ac:dyDescent="0.25">
      <c r="A59" s="2" t="s">
        <v>94</v>
      </c>
      <c r="B59" s="58">
        <v>7285.13</v>
      </c>
      <c r="C59" s="58">
        <v>6768.9820750543904</v>
      </c>
      <c r="D59" s="5">
        <f t="shared" si="0"/>
        <v>516.1479249456097</v>
      </c>
      <c r="E59">
        <f t="shared" si="1"/>
        <v>7.0849514688908738E-2</v>
      </c>
    </row>
    <row r="60" spans="1:5" x14ac:dyDescent="0.25">
      <c r="A60" s="2" t="s">
        <v>95</v>
      </c>
      <c r="B60" s="58">
        <v>7982.79</v>
      </c>
      <c r="C60" s="58">
        <v>8454.7239200724307</v>
      </c>
      <c r="D60" s="5">
        <f t="shared" si="0"/>
        <v>-471.93392007243074</v>
      </c>
      <c r="E60">
        <f t="shared" si="1"/>
        <v>5.9118919584810664E-2</v>
      </c>
    </row>
    <row r="61" spans="1:5" x14ac:dyDescent="0.25">
      <c r="A61" s="2" t="s">
        <v>96</v>
      </c>
      <c r="B61" s="58">
        <v>11000.35</v>
      </c>
      <c r="C61" s="58">
        <v>10878.1092445425</v>
      </c>
      <c r="D61" s="5">
        <f t="shared" si="0"/>
        <v>122.2407554575002</v>
      </c>
      <c r="E61">
        <f t="shared" si="1"/>
        <v>1.1112442372969969E-2</v>
      </c>
    </row>
    <row r="62" spans="1:5" x14ac:dyDescent="0.25">
      <c r="A62" s="2" t="s">
        <v>97</v>
      </c>
      <c r="B62" s="58">
        <v>8506.83</v>
      </c>
      <c r="C62" s="58">
        <v>8437.6681787224206</v>
      </c>
      <c r="D62" s="5">
        <f t="shared" si="0"/>
        <v>69.161821277579293</v>
      </c>
      <c r="E62">
        <f t="shared" si="1"/>
        <v>8.1301520398996217E-3</v>
      </c>
    </row>
    <row r="63" spans="1:5" x14ac:dyDescent="0.25">
      <c r="A63" s="2" t="s">
        <v>98</v>
      </c>
      <c r="B63" s="58">
        <v>7309.83</v>
      </c>
      <c r="C63" s="58">
        <v>6355.7474477822898</v>
      </c>
      <c r="D63" s="5">
        <f t="shared" si="0"/>
        <v>954.08255221771014</v>
      </c>
      <c r="E63">
        <f t="shared" si="1"/>
        <v>0.13052048436389221</v>
      </c>
    </row>
    <row r="64" spans="1:5" x14ac:dyDescent="0.25">
      <c r="A64" s="2" t="s">
        <v>99</v>
      </c>
      <c r="B64" s="58">
        <v>6110.29</v>
      </c>
      <c r="C64" s="58">
        <v>6211.2110933349204</v>
      </c>
      <c r="D64" s="5">
        <f t="shared" si="0"/>
        <v>-100.92109333492044</v>
      </c>
      <c r="E64">
        <f t="shared" si="1"/>
        <v>1.6516579955275518E-2</v>
      </c>
    </row>
    <row r="65" spans="1:5" x14ac:dyDescent="0.25">
      <c r="A65" s="2" t="s">
        <v>100</v>
      </c>
      <c r="B65" s="58">
        <v>5674.27</v>
      </c>
      <c r="C65" s="58">
        <v>5694.4300031627099</v>
      </c>
      <c r="D65" s="5">
        <f t="shared" si="0"/>
        <v>-20.160003162709472</v>
      </c>
      <c r="E65">
        <f t="shared" si="1"/>
        <v>3.5528804873066438E-3</v>
      </c>
    </row>
    <row r="66" spans="1:5" x14ac:dyDescent="0.25">
      <c r="A66" s="2" t="s">
        <v>101</v>
      </c>
      <c r="B66" s="58">
        <v>3715.54</v>
      </c>
      <c r="C66" s="58">
        <v>3728.74086956581</v>
      </c>
      <c r="D66" s="5">
        <f t="shared" ref="D66:D84" si="2">B66-C66</f>
        <v>-13.200869565810081</v>
      </c>
      <c r="E66">
        <f t="shared" ref="E66:E84" si="3">ABS(D66)/B66</f>
        <v>3.552880487307385E-3</v>
      </c>
    </row>
    <row r="67" spans="1:5" x14ac:dyDescent="0.25">
      <c r="A67" s="2" t="s">
        <v>102</v>
      </c>
      <c r="B67" s="58">
        <v>22495.8</v>
      </c>
      <c r="C67" s="58">
        <v>22575.724888866302</v>
      </c>
      <c r="D67" s="5">
        <f t="shared" si="2"/>
        <v>-79.924888866302354</v>
      </c>
      <c r="E67">
        <f t="shared" si="3"/>
        <v>3.5528804873044017E-3</v>
      </c>
    </row>
    <row r="68" spans="1:5" x14ac:dyDescent="0.25">
      <c r="A68" s="2" t="s">
        <v>103</v>
      </c>
      <c r="B68" s="58">
        <v>15876.7</v>
      </c>
      <c r="C68" s="58">
        <v>15344.3057963718</v>
      </c>
      <c r="D68" s="5">
        <f t="shared" si="2"/>
        <v>532.39420362820056</v>
      </c>
      <c r="E68">
        <f t="shared" si="3"/>
        <v>3.3533051807252169E-2</v>
      </c>
    </row>
    <row r="69" spans="1:5" x14ac:dyDescent="0.25">
      <c r="A69" s="2" t="s">
        <v>104</v>
      </c>
      <c r="B69" s="58">
        <v>11409.16</v>
      </c>
      <c r="C69" s="58">
        <v>11133.9949857674</v>
      </c>
      <c r="D69" s="5">
        <f t="shared" si="2"/>
        <v>275.16501423259979</v>
      </c>
      <c r="E69">
        <f t="shared" si="3"/>
        <v>2.4117903003604103E-2</v>
      </c>
    </row>
    <row r="70" spans="1:5" x14ac:dyDescent="0.25">
      <c r="A70" s="2" t="s">
        <v>105</v>
      </c>
      <c r="B70" s="58">
        <v>10636.33</v>
      </c>
      <c r="C70" s="58">
        <v>11143.8374014855</v>
      </c>
      <c r="D70" s="5">
        <f t="shared" si="2"/>
        <v>-507.50740148549994</v>
      </c>
      <c r="E70">
        <f t="shared" si="3"/>
        <v>4.771452197191136E-2</v>
      </c>
    </row>
    <row r="71" spans="1:5" x14ac:dyDescent="0.25">
      <c r="A71" s="2" t="s">
        <v>106</v>
      </c>
      <c r="B71" s="58">
        <v>7758.16</v>
      </c>
      <c r="C71" s="58">
        <v>8954.3976111482407</v>
      </c>
      <c r="D71" s="5">
        <f t="shared" si="2"/>
        <v>-1196.2376111482408</v>
      </c>
      <c r="E71">
        <f t="shared" si="3"/>
        <v>0.15419089206051961</v>
      </c>
    </row>
    <row r="72" spans="1:5" x14ac:dyDescent="0.25">
      <c r="A72" s="2" t="s">
        <v>107</v>
      </c>
      <c r="B72" s="58">
        <v>7420.8</v>
      </c>
      <c r="C72" s="58">
        <v>7327.3586656133502</v>
      </c>
      <c r="D72" s="5">
        <f t="shared" si="2"/>
        <v>93.441334386649942</v>
      </c>
      <c r="E72">
        <f t="shared" si="3"/>
        <v>1.2591814142228593E-2</v>
      </c>
    </row>
    <row r="73" spans="1:5" x14ac:dyDescent="0.25">
      <c r="A73" s="2" t="s">
        <v>108</v>
      </c>
      <c r="B73" s="58">
        <v>10156.379999999999</v>
      </c>
      <c r="C73" s="58">
        <v>10491.8530732258</v>
      </c>
      <c r="D73" s="5">
        <f t="shared" si="2"/>
        <v>-335.47307322580127</v>
      </c>
      <c r="E73">
        <f t="shared" si="3"/>
        <v>3.303077210834976E-2</v>
      </c>
    </row>
    <row r="74" spans="1:5" x14ac:dyDescent="0.25">
      <c r="A74" s="2" t="s">
        <v>109</v>
      </c>
      <c r="B74" s="58">
        <v>8715.76</v>
      </c>
      <c r="C74" s="58">
        <v>8024.45949965207</v>
      </c>
      <c r="D74" s="5">
        <f t="shared" si="2"/>
        <v>691.30050034793021</v>
      </c>
      <c r="E74">
        <f t="shared" si="3"/>
        <v>7.9316146881962118E-2</v>
      </c>
    </row>
    <row r="75" spans="1:5" x14ac:dyDescent="0.25">
      <c r="A75" s="2" t="s">
        <v>110</v>
      </c>
      <c r="B75" s="58">
        <v>8169.66</v>
      </c>
      <c r="C75" s="58">
        <v>8293.7899275003492</v>
      </c>
      <c r="D75" s="5">
        <f t="shared" si="2"/>
        <v>-124.12992750034937</v>
      </c>
      <c r="E75">
        <f t="shared" si="3"/>
        <v>1.5194013888013622E-2</v>
      </c>
    </row>
    <row r="76" spans="1:5" x14ac:dyDescent="0.25">
      <c r="A76" s="2" t="s">
        <v>111</v>
      </c>
      <c r="B76" s="58">
        <v>8297.82</v>
      </c>
      <c r="C76" s="58">
        <v>7678.26667863894</v>
      </c>
      <c r="D76" s="5">
        <f t="shared" si="2"/>
        <v>619.55332136105972</v>
      </c>
      <c r="E76">
        <f t="shared" si="3"/>
        <v>7.4664589176562005E-2</v>
      </c>
    </row>
    <row r="77" spans="1:5" x14ac:dyDescent="0.25">
      <c r="A77" s="2" t="s">
        <v>112</v>
      </c>
      <c r="B77" s="58">
        <v>6494.43</v>
      </c>
      <c r="C77" s="58">
        <v>6253.9468266341</v>
      </c>
      <c r="D77" s="5">
        <f t="shared" si="2"/>
        <v>240.48317336590026</v>
      </c>
      <c r="E77">
        <f t="shared" si="3"/>
        <v>3.7029142413714557E-2</v>
      </c>
    </row>
    <row r="78" spans="1:5" x14ac:dyDescent="0.25">
      <c r="A78" s="2" t="s">
        <v>113</v>
      </c>
      <c r="B78" s="58">
        <v>3592.84</v>
      </c>
      <c r="C78" s="58">
        <v>5376.6834258407998</v>
      </c>
      <c r="D78" s="5">
        <f t="shared" si="2"/>
        <v>-1783.8434258407997</v>
      </c>
      <c r="E78">
        <f t="shared" si="3"/>
        <v>0.49649954516226708</v>
      </c>
    </row>
    <row r="79" spans="1:5" x14ac:dyDescent="0.25">
      <c r="A79" s="2" t="s">
        <v>114</v>
      </c>
      <c r="B79" s="58">
        <v>9095.24</v>
      </c>
      <c r="C79" s="58">
        <v>8903.7580724895906</v>
      </c>
      <c r="D79" s="5">
        <f t="shared" si="2"/>
        <v>191.48192751040915</v>
      </c>
      <c r="E79">
        <f t="shared" si="3"/>
        <v>2.1052982385336632E-2</v>
      </c>
    </row>
    <row r="80" spans="1:5" x14ac:dyDescent="0.25">
      <c r="A80" s="2" t="s">
        <v>115</v>
      </c>
      <c r="B80" s="58">
        <v>5643.65</v>
      </c>
      <c r="C80" s="58">
        <v>6486.6950388545802</v>
      </c>
      <c r="D80" s="5">
        <f t="shared" si="2"/>
        <v>-843.04503885458053</v>
      </c>
      <c r="E80">
        <f t="shared" si="3"/>
        <v>0.14937939788161572</v>
      </c>
    </row>
    <row r="81" spans="1:5" x14ac:dyDescent="0.25">
      <c r="A81" s="2" t="s">
        <v>116</v>
      </c>
      <c r="B81" s="58">
        <v>4465.04</v>
      </c>
      <c r="C81" s="58">
        <v>5507.4130797232601</v>
      </c>
      <c r="D81" s="5">
        <f t="shared" si="2"/>
        <v>-1042.3730797232602</v>
      </c>
      <c r="E81">
        <f t="shared" si="3"/>
        <v>0.23345212578683733</v>
      </c>
    </row>
    <row r="82" spans="1:5" x14ac:dyDescent="0.25">
      <c r="A82" s="2" t="s">
        <v>117</v>
      </c>
      <c r="B82" s="58">
        <v>12678.19</v>
      </c>
      <c r="C82" s="58">
        <v>10060.8292478237</v>
      </c>
      <c r="D82" s="5">
        <f t="shared" si="2"/>
        <v>2617.3607521763006</v>
      </c>
      <c r="E82">
        <f t="shared" si="3"/>
        <v>0.20644593212251122</v>
      </c>
    </row>
    <row r="83" spans="1:5" x14ac:dyDescent="0.25">
      <c r="A83" s="2" t="s">
        <v>118</v>
      </c>
      <c r="B83" s="58">
        <v>8918.4599999999991</v>
      </c>
      <c r="C83" s="58">
        <v>6331.2952609890799</v>
      </c>
      <c r="D83" s="5">
        <f t="shared" si="2"/>
        <v>2587.1647390109192</v>
      </c>
      <c r="E83">
        <f t="shared" si="3"/>
        <v>0.29009097299431957</v>
      </c>
    </row>
    <row r="84" spans="1:5" x14ac:dyDescent="0.25">
      <c r="A84" s="2" t="s">
        <v>119</v>
      </c>
      <c r="B84" s="58">
        <v>4894.95</v>
      </c>
      <c r="C84" s="58">
        <v>5122.9638288851002</v>
      </c>
      <c r="D84" s="5">
        <f t="shared" si="2"/>
        <v>-228.01382888510034</v>
      </c>
      <c r="E84">
        <f t="shared" si="3"/>
        <v>4.658144187072398E-2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6AB1-EB7D-440A-922A-1B797BCB570B}">
  <sheetPr codeName="Sheet8"/>
  <dimension ref="B15:L19"/>
  <sheetViews>
    <sheetView showGridLines="0" zoomScale="120" zoomScaleNormal="120" workbookViewId="0">
      <selection activeCell="D26" sqref="D26"/>
    </sheetView>
  </sheetViews>
  <sheetFormatPr defaultColWidth="9.140625" defaultRowHeight="15" x14ac:dyDescent="0.25"/>
  <cols>
    <col min="1" max="1" width="9.140625" style="58"/>
    <col min="2" max="2" width="13.85546875" style="58" bestFit="1" customWidth="1"/>
    <col min="3" max="4" width="11" style="58" customWidth="1"/>
    <col min="5" max="10" width="9.140625" style="58"/>
    <col min="11" max="11" width="10.140625" style="58" bestFit="1" customWidth="1"/>
    <col min="12" max="12" width="0" style="58" hidden="1" customWidth="1"/>
    <col min="13" max="16384" width="9.140625" style="58"/>
  </cols>
  <sheetData>
    <row r="15" spans="2:12" ht="15.75" thickBot="1" x14ac:dyDescent="0.3"/>
    <row r="16" spans="2:12" x14ac:dyDescent="0.25">
      <c r="B16" s="231" t="s">
        <v>146</v>
      </c>
      <c r="C16" s="232"/>
      <c r="D16" s="232"/>
      <c r="E16" s="232"/>
      <c r="F16" s="232"/>
      <c r="G16" s="232"/>
      <c r="H16" s="232"/>
      <c r="I16" s="232"/>
      <c r="J16" s="232"/>
      <c r="K16" s="232"/>
      <c r="L16" s="233"/>
    </row>
    <row r="17" spans="2:12" ht="15.75" thickBot="1" x14ac:dyDescent="0.3">
      <c r="B17" s="167" t="s">
        <v>147</v>
      </c>
      <c r="C17" s="168" t="s">
        <v>148</v>
      </c>
      <c r="D17" s="168" t="s">
        <v>149</v>
      </c>
      <c r="E17" s="168" t="s">
        <v>150</v>
      </c>
      <c r="F17" s="168" t="s">
        <v>151</v>
      </c>
      <c r="G17" s="168" t="s">
        <v>152</v>
      </c>
      <c r="H17" s="168" t="s">
        <v>153</v>
      </c>
      <c r="I17" s="168" t="s">
        <v>154</v>
      </c>
      <c r="J17" s="168" t="s">
        <v>155</v>
      </c>
      <c r="K17" s="168" t="s">
        <v>156</v>
      </c>
      <c r="L17" s="60" t="s">
        <v>157</v>
      </c>
    </row>
    <row r="18" spans="2:12" ht="15.75" thickBot="1" x14ac:dyDescent="0.3">
      <c r="B18" s="169" t="s">
        <v>158</v>
      </c>
      <c r="C18" s="170">
        <v>0</v>
      </c>
      <c r="D18" s="170">
        <v>1.2E-2</v>
      </c>
      <c r="E18" s="170">
        <v>0.14499999999999999</v>
      </c>
      <c r="F18" s="170">
        <v>0.56399999999999995</v>
      </c>
      <c r="G18" s="170">
        <v>0.78700000000000003</v>
      </c>
      <c r="H18" s="176">
        <v>0.82399999999999995</v>
      </c>
      <c r="I18" s="170">
        <v>0.85699999999999998</v>
      </c>
      <c r="J18" s="170">
        <v>0.877</v>
      </c>
      <c r="K18" s="177">
        <v>0.88800000000000001</v>
      </c>
      <c r="L18" s="166">
        <v>0.86099999999999999</v>
      </c>
    </row>
    <row r="19" spans="2:12" ht="15.75" thickBot="1" x14ac:dyDescent="0.3">
      <c r="B19" s="61" t="s">
        <v>159</v>
      </c>
      <c r="C19" s="174"/>
      <c r="D19" s="174"/>
      <c r="E19" s="174"/>
      <c r="F19" s="174"/>
      <c r="G19" s="174"/>
      <c r="H19" s="174"/>
      <c r="I19" s="178" t="s">
        <v>200</v>
      </c>
      <c r="J19" s="178" t="s">
        <v>201</v>
      </c>
      <c r="K19" s="175"/>
    </row>
  </sheetData>
  <mergeCells count="1">
    <mergeCell ref="B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D73A2-6281-4786-9A6F-7CF87070DEB0}">
  <sheetPr codeName="Sheet4"/>
  <dimension ref="B1:J21"/>
  <sheetViews>
    <sheetView showGridLines="0" zoomScale="115" zoomScaleNormal="115" workbookViewId="0">
      <selection activeCell="F3" sqref="F3"/>
    </sheetView>
  </sheetViews>
  <sheetFormatPr defaultRowHeight="13.5" customHeight="1" x14ac:dyDescent="0.25"/>
  <cols>
    <col min="2" max="2" width="18.140625" customWidth="1"/>
    <col min="3" max="3" width="10.7109375" bestFit="1" customWidth="1"/>
    <col min="4" max="4" width="15.28515625" bestFit="1" customWidth="1"/>
    <col min="5" max="5" width="21.85546875" customWidth="1"/>
    <col min="6" max="6" width="23.85546875" bestFit="1" customWidth="1"/>
    <col min="7" max="7" width="13.140625" bestFit="1" customWidth="1"/>
    <col min="8" max="8" width="13.140625" style="58" customWidth="1"/>
    <col min="9" max="10" width="10" bestFit="1" customWidth="1"/>
  </cols>
  <sheetData>
    <row r="1" spans="2:10" ht="13.5" customHeight="1" x14ac:dyDescent="0.25">
      <c r="B1" s="10" t="s">
        <v>26</v>
      </c>
      <c r="C1" s="10" t="s">
        <v>25</v>
      </c>
      <c r="D1" s="9" t="s">
        <v>11</v>
      </c>
      <c r="E1" s="16" t="s">
        <v>21</v>
      </c>
      <c r="F1" s="10" t="s">
        <v>22</v>
      </c>
      <c r="G1" s="275" t="s">
        <v>202</v>
      </c>
      <c r="H1" s="275" t="s">
        <v>203</v>
      </c>
    </row>
    <row r="2" spans="2:10" ht="13.5" customHeight="1" thickBot="1" x14ac:dyDescent="0.3">
      <c r="B2" s="28"/>
      <c r="C2" s="12" t="s">
        <v>19</v>
      </c>
      <c r="D2" s="19" t="s">
        <v>20</v>
      </c>
      <c r="E2" s="17">
        <v>701215.6</v>
      </c>
      <c r="F2" s="14"/>
      <c r="I2" s="48"/>
    </row>
    <row r="3" spans="2:10" ht="13.5" customHeight="1" thickBot="1" x14ac:dyDescent="0.3">
      <c r="B3" s="40" t="s">
        <v>10</v>
      </c>
      <c r="C3" s="33" t="s">
        <v>36</v>
      </c>
      <c r="D3" s="34" t="s">
        <v>10</v>
      </c>
      <c r="E3" s="20">
        <f>E2-SUM(E5,E13)</f>
        <v>216148.9389362823</v>
      </c>
      <c r="F3" s="30">
        <f>E3/$E$2</f>
        <v>0.30824890224387808</v>
      </c>
      <c r="I3" s="48"/>
      <c r="J3" s="48"/>
    </row>
    <row r="4" spans="2:10" ht="13.5" customHeight="1" thickBot="1" x14ac:dyDescent="0.3">
      <c r="B4" s="51" t="s">
        <v>9</v>
      </c>
      <c r="C4" s="234" t="s">
        <v>27</v>
      </c>
      <c r="D4" s="235"/>
      <c r="E4" s="18">
        <f>E5+E13</f>
        <v>485066.66106371768</v>
      </c>
      <c r="F4" s="31">
        <f t="shared" ref="F4:F13" si="0">E4/$E$2</f>
        <v>0.69175109775612198</v>
      </c>
      <c r="G4" s="45"/>
      <c r="H4" s="45"/>
    </row>
    <row r="5" spans="2:10" ht="13.5" customHeight="1" x14ac:dyDescent="0.25">
      <c r="B5" s="52"/>
      <c r="C5" s="50" t="s">
        <v>8</v>
      </c>
      <c r="D5" s="32" t="s">
        <v>14</v>
      </c>
      <c r="E5" s="13">
        <f>SUM(E7:E12)</f>
        <v>322036.52951371286</v>
      </c>
      <c r="F5" s="37">
        <f t="shared" si="0"/>
        <v>0.4592546565046654</v>
      </c>
      <c r="I5" s="48"/>
      <c r="J5" s="48"/>
    </row>
    <row r="6" spans="2:10" ht="13.5" customHeight="1" x14ac:dyDescent="0.25">
      <c r="B6" s="52"/>
      <c r="C6" s="50"/>
      <c r="D6" s="32" t="s">
        <v>18</v>
      </c>
      <c r="E6" s="8">
        <f>SUM(E7:E8)</f>
        <v>168326.88948730944</v>
      </c>
      <c r="F6" s="37">
        <f>E6/$E$2</f>
        <v>0.2400501208006631</v>
      </c>
      <c r="G6" s="274"/>
      <c r="H6" s="274"/>
      <c r="I6" s="85"/>
      <c r="J6" s="85"/>
    </row>
    <row r="7" spans="2:10" ht="13.5" customHeight="1" x14ac:dyDescent="0.25">
      <c r="B7" s="52"/>
      <c r="C7" s="50"/>
      <c r="D7" s="35" t="s">
        <v>32</v>
      </c>
      <c r="E7" s="36">
        <v>146280.70668839916</v>
      </c>
      <c r="F7" s="39">
        <f>E7/$E$2</f>
        <v>0.20861017166246612</v>
      </c>
      <c r="G7" s="274">
        <v>208032.8608090941</v>
      </c>
      <c r="H7" s="45">
        <f>G7/SUM($G$7:$G$12)</f>
        <v>0.35681833242191191</v>
      </c>
      <c r="I7" s="85">
        <f>F7/H7</f>
        <v>0.58463972477680792</v>
      </c>
      <c r="J7" s="85"/>
    </row>
    <row r="8" spans="2:10" ht="13.5" customHeight="1" x14ac:dyDescent="0.25">
      <c r="B8" s="52"/>
      <c r="C8" s="50"/>
      <c r="D8" s="35" t="s">
        <v>33</v>
      </c>
      <c r="E8" s="36">
        <v>22046.182798910282</v>
      </c>
      <c r="F8" s="39">
        <f>E8/$E$2</f>
        <v>3.1439949138196983E-2</v>
      </c>
      <c r="G8" s="274">
        <v>97012.793405485703</v>
      </c>
      <c r="H8" s="45">
        <f t="shared" ref="H8:H12" si="1">G8/SUM($G$7:$G$12)</f>
        <v>0.16639651558848165</v>
      </c>
      <c r="I8" s="85">
        <f t="shared" ref="I8:I12" si="2">F8/H8</f>
        <v>0.18894595855571708</v>
      </c>
      <c r="J8" s="85"/>
    </row>
    <row r="9" spans="2:10" ht="13.5" customHeight="1" x14ac:dyDescent="0.25">
      <c r="B9" s="52"/>
      <c r="C9" s="50"/>
      <c r="D9" s="15" t="s">
        <v>31</v>
      </c>
      <c r="E9" s="7">
        <v>94204.942490641653</v>
      </c>
      <c r="F9" s="38">
        <f>E9/$E$2</f>
        <v>0.13434518925511876</v>
      </c>
      <c r="G9" s="274">
        <v>78095.129999999976</v>
      </c>
      <c r="H9" s="45">
        <f t="shared" si="1"/>
        <v>0.1339489057089113</v>
      </c>
      <c r="I9" s="85">
        <f t="shared" si="2"/>
        <v>1.002958467962916</v>
      </c>
      <c r="J9" s="85"/>
    </row>
    <row r="10" spans="2:10" ht="13.5" customHeight="1" x14ac:dyDescent="0.25">
      <c r="B10" s="52"/>
      <c r="C10" s="50"/>
      <c r="D10" s="15" t="s">
        <v>12</v>
      </c>
      <c r="E10" s="7">
        <v>30991.526737185261</v>
      </c>
      <c r="F10" s="38">
        <f>E10/$E$2</f>
        <v>4.41968586226337E-2</v>
      </c>
      <c r="G10" s="274">
        <v>67485.819999999992</v>
      </c>
      <c r="H10" s="45">
        <f t="shared" si="1"/>
        <v>0.11575179834989151</v>
      </c>
      <c r="I10" s="85">
        <f t="shared" si="2"/>
        <v>0.38182437986005707</v>
      </c>
      <c r="J10" s="85"/>
    </row>
    <row r="11" spans="2:10" ht="13.5" customHeight="1" x14ac:dyDescent="0.25">
      <c r="B11" s="52"/>
      <c r="C11" s="50"/>
      <c r="D11" s="15" t="s">
        <v>30</v>
      </c>
      <c r="E11" s="7">
        <v>27677.197517841174</v>
      </c>
      <c r="F11" s="38">
        <f t="shared" si="0"/>
        <v>3.9470310583280196E-2</v>
      </c>
      <c r="G11" s="274">
        <v>116194.07</v>
      </c>
      <c r="H11" s="45">
        <f t="shared" si="1"/>
        <v>0.19929627527817223</v>
      </c>
      <c r="I11" s="85">
        <f t="shared" si="2"/>
        <v>0.19804841073014851</v>
      </c>
      <c r="J11" s="85"/>
    </row>
    <row r="12" spans="2:10" ht="13.5" customHeight="1" thickBot="1" x14ac:dyDescent="0.3">
      <c r="B12" s="52"/>
      <c r="C12" s="50"/>
      <c r="D12" s="15" t="s">
        <v>34</v>
      </c>
      <c r="E12" s="7">
        <v>835.97328073533311</v>
      </c>
      <c r="F12" s="38">
        <f t="shared" si="0"/>
        <v>1.1921772429696845E-3</v>
      </c>
      <c r="G12" s="274">
        <v>16201.109999999995</v>
      </c>
      <c r="H12" s="45">
        <f t="shared" si="1"/>
        <v>2.7788172652631477E-2</v>
      </c>
      <c r="I12" s="85">
        <f t="shared" si="2"/>
        <v>4.290232603174747E-2</v>
      </c>
      <c r="J12" s="85"/>
    </row>
    <row r="13" spans="2:10" ht="13.5" customHeight="1" thickBot="1" x14ac:dyDescent="0.3">
      <c r="B13" s="53"/>
      <c r="C13" s="54" t="s">
        <v>121</v>
      </c>
      <c r="D13" s="57" t="s">
        <v>121</v>
      </c>
      <c r="E13" s="55">
        <v>163030.13155000482</v>
      </c>
      <c r="F13" s="56">
        <f t="shared" si="0"/>
        <v>0.23249644125145652</v>
      </c>
      <c r="G13" s="46"/>
      <c r="H13" s="46"/>
    </row>
    <row r="15" spans="2:10" ht="13.5" customHeight="1" thickBot="1" x14ac:dyDescent="0.3"/>
    <row r="16" spans="2:10" ht="13.5" customHeight="1" thickBot="1" x14ac:dyDescent="0.3">
      <c r="B16" s="236" t="s">
        <v>180</v>
      </c>
      <c r="C16" s="237"/>
      <c r="D16" s="237"/>
      <c r="E16" s="237"/>
      <c r="F16" s="238"/>
    </row>
    <row r="17" spans="2:6" ht="13.5" customHeight="1" x14ac:dyDescent="0.25">
      <c r="B17" s="28" t="s">
        <v>184</v>
      </c>
      <c r="C17" s="179"/>
      <c r="D17" s="179"/>
      <c r="E17" s="179"/>
      <c r="F17" s="180"/>
    </row>
    <row r="18" spans="2:6" ht="13.5" customHeight="1" x14ac:dyDescent="0.25">
      <c r="B18" s="28" t="s">
        <v>194</v>
      </c>
      <c r="C18" s="179"/>
      <c r="D18" s="179"/>
      <c r="E18" s="179"/>
      <c r="F18" s="180"/>
    </row>
    <row r="19" spans="2:6" ht="13.5" customHeight="1" x14ac:dyDescent="0.25">
      <c r="B19" s="28" t="s">
        <v>181</v>
      </c>
      <c r="C19" s="179"/>
      <c r="D19" s="179"/>
      <c r="E19" s="179"/>
      <c r="F19" s="180"/>
    </row>
    <row r="20" spans="2:6" ht="13.5" customHeight="1" x14ac:dyDescent="0.25">
      <c r="B20" s="28" t="s">
        <v>182</v>
      </c>
      <c r="C20" s="179"/>
      <c r="D20" s="179"/>
      <c r="E20" s="179"/>
      <c r="F20" s="180"/>
    </row>
    <row r="21" spans="2:6" ht="13.5" customHeight="1" thickBot="1" x14ac:dyDescent="0.3">
      <c r="B21" s="171" t="s">
        <v>183</v>
      </c>
      <c r="C21" s="172"/>
      <c r="D21" s="172"/>
      <c r="E21" s="172"/>
      <c r="F21" s="173"/>
    </row>
  </sheetData>
  <sortState xmlns:xlrd2="http://schemas.microsoft.com/office/spreadsheetml/2017/richdata2" ref="D12:F12">
    <sortCondition descending="1" ref="F11:F12"/>
  </sortState>
  <mergeCells count="2">
    <mergeCell ref="C4:D4"/>
    <mergeCell ref="B16:F1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1EB-DFED-451D-B4C6-EB08255BA6B6}">
  <sheetPr codeName="Sheet9"/>
  <dimension ref="B1:AA21"/>
  <sheetViews>
    <sheetView showGridLines="0" topLeftCell="B1" zoomScaleNormal="100" workbookViewId="0">
      <pane xSplit="6" ySplit="7" topLeftCell="H8" activePane="bottomRight" state="frozen"/>
      <selection activeCell="L1" sqref="L1"/>
      <selection pane="topRight" activeCell="L1" sqref="L1"/>
      <selection pane="bottomLeft" activeCell="L1" sqref="L1"/>
      <selection pane="bottomRight" activeCell="J15" sqref="J15:J16"/>
    </sheetView>
  </sheetViews>
  <sheetFormatPr defaultColWidth="9.140625" defaultRowHeight="15" x14ac:dyDescent="0.25"/>
  <cols>
    <col min="1" max="1" width="9.140625" style="58" customWidth="1"/>
    <col min="2" max="2" width="13.7109375" style="58" customWidth="1"/>
    <col min="3" max="3" width="15.7109375" style="58" hidden="1" customWidth="1"/>
    <col min="4" max="4" width="16.28515625" style="58" hidden="1" customWidth="1"/>
    <col min="5" max="5" width="11.7109375" style="58" hidden="1" customWidth="1"/>
    <col min="6" max="7" width="15.5703125" style="58" hidden="1" customWidth="1"/>
    <col min="8" max="9" width="14.5703125" style="58" bestFit="1" customWidth="1"/>
    <col min="10" max="10" width="14.5703125" style="58" customWidth="1"/>
    <col min="11" max="12" width="14.5703125" style="58" bestFit="1" customWidth="1"/>
    <col min="13" max="13" width="14.5703125" style="58" customWidth="1"/>
    <col min="14" max="15" width="14.5703125" style="58" bestFit="1" customWidth="1"/>
    <col min="16" max="16" width="14.5703125" style="58" customWidth="1"/>
    <col min="17" max="17" width="2.140625" style="58" customWidth="1"/>
    <col min="18" max="19" width="14.5703125" style="58" bestFit="1" customWidth="1"/>
    <col min="20" max="20" width="14.5703125" style="58" customWidth="1"/>
    <col min="21" max="22" width="14.5703125" style="58" bestFit="1" customWidth="1"/>
    <col min="23" max="23" width="13.5703125" style="58" hidden="1" customWidth="1"/>
    <col min="24" max="26" width="10.7109375" style="58" hidden="1" customWidth="1"/>
    <col min="27" max="30" width="12.5703125" style="58" bestFit="1" customWidth="1"/>
    <col min="31" max="16384" width="9.140625" style="58"/>
  </cols>
  <sheetData>
    <row r="1" spans="2:27" ht="15" customHeight="1" x14ac:dyDescent="0.25">
      <c r="B1" s="247" t="s">
        <v>160</v>
      </c>
      <c r="C1" s="88"/>
      <c r="D1" s="88"/>
      <c r="E1" s="88"/>
      <c r="F1" s="88"/>
      <c r="G1" s="88"/>
      <c r="H1" s="89" t="s">
        <v>200</v>
      </c>
      <c r="I1" s="90" t="s">
        <v>201</v>
      </c>
      <c r="J1" s="194"/>
      <c r="K1" s="248"/>
      <c r="L1" s="248"/>
      <c r="M1" s="199"/>
      <c r="N1" s="88"/>
      <c r="O1" s="88"/>
      <c r="P1" s="88"/>
      <c r="Q1" s="88"/>
      <c r="R1" s="88"/>
      <c r="S1" s="88"/>
      <c r="T1" s="88"/>
      <c r="U1" s="88"/>
      <c r="V1" s="88"/>
      <c r="W1" s="63"/>
    </row>
    <row r="2" spans="2:27" x14ac:dyDescent="0.25">
      <c r="B2" s="247"/>
      <c r="C2" s="91"/>
      <c r="D2" s="91"/>
      <c r="E2" s="88"/>
      <c r="F2" s="88"/>
      <c r="G2" s="88"/>
      <c r="H2" s="92" t="s">
        <v>175</v>
      </c>
      <c r="I2" s="92" t="s">
        <v>177</v>
      </c>
      <c r="J2" s="211"/>
      <c r="K2" s="88"/>
      <c r="L2" s="88"/>
      <c r="M2" s="88"/>
      <c r="N2" s="88"/>
      <c r="O2" s="88"/>
      <c r="P2" s="88"/>
      <c r="Q2" s="88"/>
      <c r="R2" s="91"/>
      <c r="S2" s="91"/>
      <c r="T2" s="91"/>
      <c r="U2" s="88"/>
      <c r="V2" s="88"/>
      <c r="W2" s="64"/>
    </row>
    <row r="3" spans="2:27" x14ac:dyDescent="0.25">
      <c r="B3" s="88"/>
      <c r="C3" s="93"/>
      <c r="D3" s="94"/>
      <c r="E3" s="88"/>
      <c r="F3" s="88"/>
      <c r="G3" s="88"/>
      <c r="H3" s="92" t="s">
        <v>176</v>
      </c>
      <c r="I3" s="92" t="s">
        <v>178</v>
      </c>
      <c r="J3" s="211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65"/>
    </row>
    <row r="4" spans="2:27" x14ac:dyDescent="0.25">
      <c r="B4" s="95" t="s">
        <v>19</v>
      </c>
      <c r="C4" s="96"/>
      <c r="D4" s="96"/>
      <c r="E4" s="96"/>
      <c r="F4" s="88"/>
      <c r="G4" s="88"/>
      <c r="H4" s="97">
        <f>C8</f>
        <v>305831.93</v>
      </c>
      <c r="I4" s="97">
        <f>D8</f>
        <v>395383.67</v>
      </c>
      <c r="J4" s="212">
        <f>SUM(H4:I4)</f>
        <v>701215.6</v>
      </c>
      <c r="K4" s="88"/>
      <c r="L4" s="98"/>
      <c r="M4" s="98"/>
      <c r="N4" s="88"/>
      <c r="O4" s="88"/>
      <c r="P4" s="88"/>
      <c r="Q4" s="88"/>
      <c r="R4" s="249"/>
      <c r="S4" s="249"/>
      <c r="T4" s="200"/>
      <c r="U4" s="99"/>
      <c r="V4" s="99"/>
      <c r="W4" s="65"/>
    </row>
    <row r="5" spans="2:27" ht="15.75" thickBot="1" x14ac:dyDescent="0.3">
      <c r="B5" s="100" t="s">
        <v>165</v>
      </c>
      <c r="C5" s="96"/>
      <c r="D5" s="96"/>
      <c r="E5" s="96"/>
      <c r="F5" s="88"/>
      <c r="G5" s="88"/>
      <c r="H5" s="97">
        <v>228261.51563573861</v>
      </c>
      <c r="I5" s="97">
        <v>353477.28857884114</v>
      </c>
      <c r="J5" s="212">
        <f>SUM(H5:I5)</f>
        <v>581738.80421457975</v>
      </c>
      <c r="K5" s="88">
        <f>J5/J4</f>
        <v>0.82961474932186297</v>
      </c>
      <c r="L5" s="98"/>
      <c r="M5" s="98"/>
      <c r="N5" s="88"/>
      <c r="O5" s="88"/>
      <c r="P5" s="88"/>
      <c r="Q5" s="88"/>
      <c r="R5" s="99"/>
      <c r="S5" s="99"/>
      <c r="T5" s="200"/>
      <c r="U5" s="99"/>
      <c r="V5" s="99"/>
      <c r="W5" s="65"/>
    </row>
    <row r="6" spans="2:27" x14ac:dyDescent="0.25">
      <c r="B6" s="250" t="s">
        <v>11</v>
      </c>
      <c r="C6" s="252" t="s">
        <v>21</v>
      </c>
      <c r="D6" s="253"/>
      <c r="E6" s="101"/>
      <c r="F6" s="102" t="s">
        <v>166</v>
      </c>
      <c r="G6" s="103"/>
      <c r="H6" s="252" t="s">
        <v>24</v>
      </c>
      <c r="I6" s="254"/>
      <c r="J6" s="213"/>
      <c r="K6" s="252" t="s">
        <v>13</v>
      </c>
      <c r="L6" s="254"/>
      <c r="M6" s="213"/>
      <c r="N6" s="252" t="s">
        <v>167</v>
      </c>
      <c r="O6" s="254"/>
      <c r="P6" s="194"/>
      <c r="Q6" s="104"/>
      <c r="R6" s="252" t="s">
        <v>15</v>
      </c>
      <c r="S6" s="254"/>
      <c r="T6" s="213"/>
      <c r="U6" s="252" t="s">
        <v>23</v>
      </c>
      <c r="V6" s="254"/>
      <c r="W6" s="265" t="s">
        <v>168</v>
      </c>
      <c r="X6" s="265"/>
      <c r="Y6" s="265"/>
      <c r="Z6" s="266"/>
    </row>
    <row r="7" spans="2:27" x14ac:dyDescent="0.25">
      <c r="B7" s="251"/>
      <c r="C7" s="89" t="s">
        <v>200</v>
      </c>
      <c r="D7" s="89" t="s">
        <v>201</v>
      </c>
      <c r="E7" s="105"/>
      <c r="F7" s="89" t="s">
        <v>200</v>
      </c>
      <c r="G7" s="90" t="s">
        <v>201</v>
      </c>
      <c r="H7" s="89" t="s">
        <v>200</v>
      </c>
      <c r="I7" s="90" t="s">
        <v>201</v>
      </c>
      <c r="J7" s="90"/>
      <c r="K7" s="196" t="s">
        <v>200</v>
      </c>
      <c r="L7" s="90" t="s">
        <v>201</v>
      </c>
      <c r="M7" s="90"/>
      <c r="N7" s="89" t="s">
        <v>200</v>
      </c>
      <c r="O7" s="90" t="s">
        <v>201</v>
      </c>
      <c r="P7" s="194"/>
      <c r="Q7" s="104"/>
      <c r="R7" s="89" t="s">
        <v>200</v>
      </c>
      <c r="S7" s="90" t="s">
        <v>201</v>
      </c>
      <c r="T7" s="90"/>
      <c r="U7" s="89" t="s">
        <v>200</v>
      </c>
      <c r="V7" s="90" t="s">
        <v>201</v>
      </c>
      <c r="W7" s="66" t="s">
        <v>161</v>
      </c>
      <c r="X7" s="62" t="s">
        <v>162</v>
      </c>
      <c r="Y7" s="62" t="s">
        <v>163</v>
      </c>
      <c r="Z7" s="67" t="s">
        <v>164</v>
      </c>
    </row>
    <row r="8" spans="2:27" s="71" customFormat="1" hidden="1" x14ac:dyDescent="0.25">
      <c r="B8" s="106" t="s">
        <v>20</v>
      </c>
      <c r="C8" s="97">
        <v>305831.93</v>
      </c>
      <c r="D8" s="97">
        <v>395383.67</v>
      </c>
      <c r="E8" s="107"/>
      <c r="F8" s="108"/>
      <c r="G8" s="109"/>
      <c r="H8" s="110"/>
      <c r="I8" s="181"/>
      <c r="J8" s="214"/>
      <c r="K8" s="110"/>
      <c r="L8" s="110"/>
      <c r="M8" s="110"/>
      <c r="N8" s="182"/>
      <c r="O8" s="182"/>
      <c r="P8" s="215"/>
      <c r="Q8" s="111"/>
      <c r="R8" s="110"/>
      <c r="S8" s="110"/>
      <c r="T8" s="110"/>
      <c r="U8" s="110"/>
      <c r="V8" s="110"/>
      <c r="W8" s="70"/>
      <c r="X8" s="68"/>
      <c r="Y8" s="68"/>
      <c r="Z8" s="69"/>
    </row>
    <row r="9" spans="2:27" s="71" customFormat="1" x14ac:dyDescent="0.25">
      <c r="B9" s="112" t="s">
        <v>14</v>
      </c>
      <c r="C9" s="113">
        <v>125169.28368347732</v>
      </c>
      <c r="D9" s="113">
        <v>196867.24583023554</v>
      </c>
      <c r="E9" s="209">
        <f>SUM(E11:E16)</f>
        <v>327042.64616111893</v>
      </c>
      <c r="F9" s="114">
        <f t="shared" ref="F9" si="0">C9/C$8</f>
        <v>0.40927474016031395</v>
      </c>
      <c r="G9" s="114">
        <f t="shared" ref="G9" si="1">D9/D$8</f>
        <v>0.49791445820267577</v>
      </c>
      <c r="H9" s="115">
        <v>228261.51563573861</v>
      </c>
      <c r="I9" s="116">
        <v>353477.28857884114</v>
      </c>
      <c r="J9" s="209">
        <f>SUM(J11:J16)</f>
        <v>583021.78421457973</v>
      </c>
      <c r="K9" s="117">
        <f>IFERROR(C9/H9,0)</f>
        <v>0.54835911929728609</v>
      </c>
      <c r="L9" s="118">
        <f>IFERROR(D9/I9,0)</f>
        <v>0.55694453983661074</v>
      </c>
      <c r="M9" s="118">
        <f>IFERROR(E9/J9,0)</f>
        <v>0.56094412767388413</v>
      </c>
      <c r="N9" s="119">
        <f t="shared" ref="N9:O13" si="2">IFERROR(C9*1000/U9,0)</f>
        <v>7.59180905308106</v>
      </c>
      <c r="O9" s="120">
        <f t="shared" si="2"/>
        <v>7.535528361352589</v>
      </c>
      <c r="P9" s="120">
        <f>IFERROR(E9*1000/AA9,0)</f>
        <v>5.8634788661811612</v>
      </c>
      <c r="Q9" s="121"/>
      <c r="R9" s="122">
        <f t="shared" ref="R9:S13" si="3">IFERROR(H9*1000/U9,0)</f>
        <v>13.844593416828463</v>
      </c>
      <c r="S9" s="120">
        <f t="shared" si="3"/>
        <v>13.530123418685935</v>
      </c>
      <c r="T9" s="120">
        <f>IFERROR(J9*1000/AA9,0)</f>
        <v>10.45287503141491</v>
      </c>
      <c r="U9" s="123">
        <v>16487412</v>
      </c>
      <c r="V9" s="123">
        <v>26125208</v>
      </c>
      <c r="W9" s="72"/>
      <c r="X9" s="11"/>
      <c r="Y9" s="11"/>
      <c r="Z9" s="73"/>
      <c r="AA9" s="216">
        <f>SUM(AA10:AA16)</f>
        <v>55776213</v>
      </c>
    </row>
    <row r="10" spans="2:27" s="71" customFormat="1" x14ac:dyDescent="0.25">
      <c r="B10" s="124" t="s">
        <v>18</v>
      </c>
      <c r="C10" s="113">
        <f>SUM(C11:C12)</f>
        <v>47940.662954223029</v>
      </c>
      <c r="D10" s="113">
        <f>SUM(D11:D12)</f>
        <v>125392.3431804924</v>
      </c>
      <c r="E10" s="210">
        <f>SUM(C10:D10)</f>
        <v>173333.00613471543</v>
      </c>
      <c r="F10" s="126">
        <f t="shared" ref="F10:G13" si="4">C10/C$8</f>
        <v>0.15675493057321724</v>
      </c>
      <c r="G10" s="125">
        <f t="shared" si="4"/>
        <v>0.31714092587711679</v>
      </c>
      <c r="H10" s="127">
        <f>H11+H12</f>
        <v>107224.1756357386</v>
      </c>
      <c r="I10" s="128">
        <f>I11+I12</f>
        <v>197821.4785788412</v>
      </c>
      <c r="J10" s="210">
        <f>SUM(H10:I10)</f>
        <v>305045.65421457979</v>
      </c>
      <c r="K10" s="129">
        <f t="shared" ref="K10:L13" si="5">IFERROR(C10/H10,0)</f>
        <v>0.44710684572746723</v>
      </c>
      <c r="L10" s="130">
        <f t="shared" si="5"/>
        <v>0.63386617106148879</v>
      </c>
      <c r="M10" s="118">
        <f t="shared" ref="M10:M15" si="6">IFERROR(E10/J10,0)</f>
        <v>0.56821988361383746</v>
      </c>
      <c r="N10" s="131">
        <f t="shared" si="2"/>
        <v>12.148166803685914</v>
      </c>
      <c r="O10" s="132">
        <f t="shared" si="2"/>
        <v>13.604074178681699</v>
      </c>
      <c r="P10" s="120">
        <f t="shared" ref="P10:P15" si="7">IFERROR(E10*1000/AA10,0)</f>
        <v>13.167605997444273</v>
      </c>
      <c r="Q10" s="133"/>
      <c r="R10" s="134">
        <f t="shared" si="3"/>
        <v>27.170612393375873</v>
      </c>
      <c r="S10" s="135">
        <f t="shared" si="3"/>
        <v>21.462060604843391</v>
      </c>
      <c r="T10" s="120">
        <f t="shared" ref="T10:T15" si="8">IFERROR(J10*1000/AA10,0)</f>
        <v>23.173434047571948</v>
      </c>
      <c r="U10" s="127">
        <f>SUM(U11:U12)</f>
        <v>3946329</v>
      </c>
      <c r="V10" s="128">
        <f>SUM(V11:V12)</f>
        <v>9217264</v>
      </c>
      <c r="W10" s="74" t="e">
        <f>#REF!/#REF!</f>
        <v>#REF!</v>
      </c>
      <c r="X10" s="75" t="e">
        <f>#REF!/#REF!</f>
        <v>#REF!</v>
      </c>
      <c r="Y10" s="75">
        <f t="shared" ref="Y10:Z15" si="9">U10/U$9</f>
        <v>0.23935405993372399</v>
      </c>
      <c r="Z10" s="76">
        <f t="shared" si="9"/>
        <v>0.35281112403009385</v>
      </c>
      <c r="AA10" s="216">
        <f>SUM(U10:V10)</f>
        <v>13163593</v>
      </c>
    </row>
    <row r="11" spans="2:27" s="80" customFormat="1" x14ac:dyDescent="0.25">
      <c r="B11" s="136" t="s">
        <v>32</v>
      </c>
      <c r="C11" s="137">
        <v>42934.546306817036</v>
      </c>
      <c r="D11" s="137">
        <v>103346.16038158213</v>
      </c>
      <c r="E11" s="210">
        <f t="shared" ref="E11:E16" si="10">SUM(C11:D11)</f>
        <v>146280.70668839916</v>
      </c>
      <c r="F11" s="138">
        <f t="shared" si="4"/>
        <v>0.14038608168485558</v>
      </c>
      <c r="G11" s="139">
        <f t="shared" si="4"/>
        <v>0.26138196446399048</v>
      </c>
      <c r="H11" s="140">
        <v>96881.043366220008</v>
      </c>
      <c r="I11" s="141">
        <v>111151.8174428741</v>
      </c>
      <c r="J11" s="210">
        <f>SUM(H11:I11)</f>
        <v>208032.8608090941</v>
      </c>
      <c r="K11" s="142">
        <f t="shared" si="5"/>
        <v>0.44316767052683537</v>
      </c>
      <c r="L11" s="143">
        <f t="shared" si="5"/>
        <v>0.92977481393587058</v>
      </c>
      <c r="M11" s="118">
        <f t="shared" si="6"/>
        <v>0.70316153957348526</v>
      </c>
      <c r="N11" s="144">
        <f t="shared" si="2"/>
        <v>11.88470271786163</v>
      </c>
      <c r="O11" s="145">
        <f t="shared" si="2"/>
        <v>16.863283438609514</v>
      </c>
      <c r="P11" s="120">
        <f t="shared" si="7"/>
        <v>15.016917221686546</v>
      </c>
      <c r="Q11" s="146"/>
      <c r="R11" s="147">
        <f t="shared" si="3"/>
        <v>26.817621203580039</v>
      </c>
      <c r="S11" s="148">
        <f t="shared" si="3"/>
        <v>18.136954438704151</v>
      </c>
      <c r="T11" s="120">
        <f t="shared" si="8"/>
        <v>21.356283551565287</v>
      </c>
      <c r="U11" s="140">
        <v>3612589</v>
      </c>
      <c r="V11" s="149">
        <v>6128472</v>
      </c>
      <c r="W11" s="77" t="e">
        <f>#REF!/#REF!</f>
        <v>#REF!</v>
      </c>
      <c r="X11" s="78" t="e">
        <f>#REF!/#REF!</f>
        <v>#REF!</v>
      </c>
      <c r="Y11" s="78">
        <f t="shared" si="9"/>
        <v>0.21911195037765782</v>
      </c>
      <c r="Z11" s="79">
        <f t="shared" si="9"/>
        <v>0.23458079261990947</v>
      </c>
      <c r="AA11" s="216">
        <f t="shared" ref="AA11:AA16" si="11">SUM(U11:V11)</f>
        <v>9741061</v>
      </c>
    </row>
    <row r="12" spans="2:27" s="80" customFormat="1" x14ac:dyDescent="0.25">
      <c r="B12" s="136" t="s">
        <v>33</v>
      </c>
      <c r="C12" s="137">
        <v>5006.116647405991</v>
      </c>
      <c r="D12" s="137">
        <v>22046.182798910282</v>
      </c>
      <c r="E12" s="210">
        <f t="shared" si="10"/>
        <v>27052.299446316272</v>
      </c>
      <c r="F12" s="165">
        <f t="shared" si="4"/>
        <v>1.6368848888361629E-2</v>
      </c>
      <c r="G12" s="139">
        <f t="shared" si="4"/>
        <v>5.5758961413126348E-2</v>
      </c>
      <c r="H12" s="163">
        <v>10343.132269518601</v>
      </c>
      <c r="I12" s="141">
        <v>86669.661135967108</v>
      </c>
      <c r="J12" s="210">
        <f t="shared" ref="J12:J16" si="12">SUM(H12:I12)</f>
        <v>97012.793405485703</v>
      </c>
      <c r="K12" s="164">
        <f t="shared" si="5"/>
        <v>0.48400392810977655</v>
      </c>
      <c r="L12" s="143">
        <f t="shared" si="5"/>
        <v>0.25437024340413994</v>
      </c>
      <c r="M12" s="118">
        <f t="shared" si="6"/>
        <v>0.27885290688667635</v>
      </c>
      <c r="N12" s="185">
        <f t="shared" si="2"/>
        <v>15.000049881362711</v>
      </c>
      <c r="O12" s="145">
        <f t="shared" si="2"/>
        <v>7.1374773046907274</v>
      </c>
      <c r="P12" s="120">
        <f t="shared" si="7"/>
        <v>7.9041772133368724</v>
      </c>
      <c r="Q12" s="146"/>
      <c r="R12" s="186">
        <f t="shared" si="3"/>
        <v>30.991587072327562</v>
      </c>
      <c r="S12" s="148">
        <f t="shared" si="3"/>
        <v>28.05940352602801</v>
      </c>
      <c r="T12" s="120">
        <f t="shared" si="8"/>
        <v>28.345328372528204</v>
      </c>
      <c r="U12" s="163">
        <v>333740</v>
      </c>
      <c r="V12" s="141">
        <v>3088792</v>
      </c>
      <c r="W12" s="81" t="e">
        <f>#REF!/#REF!</f>
        <v>#REF!</v>
      </c>
      <c r="X12" s="82" t="e">
        <f>#REF!/#REF!</f>
        <v>#REF!</v>
      </c>
      <c r="Y12" s="82">
        <f t="shared" si="9"/>
        <v>2.0242109556066167E-2</v>
      </c>
      <c r="Z12" s="83">
        <f t="shared" si="9"/>
        <v>0.11823033141018437</v>
      </c>
      <c r="AA12" s="216">
        <f t="shared" si="11"/>
        <v>3422532</v>
      </c>
    </row>
    <row r="13" spans="2:27" s="80" customFormat="1" ht="13.7" customHeight="1" x14ac:dyDescent="0.25">
      <c r="B13" s="150" t="s">
        <v>31</v>
      </c>
      <c r="C13" s="137">
        <v>51433.185889260953</v>
      </c>
      <c r="D13" s="137">
        <v>42771.756601380708</v>
      </c>
      <c r="E13" s="210">
        <f t="shared" si="10"/>
        <v>94204.942490641668</v>
      </c>
      <c r="F13" s="138">
        <f t="shared" si="4"/>
        <v>0.16817467649391923</v>
      </c>
      <c r="G13" s="139">
        <f t="shared" si="4"/>
        <v>0.10817785317582972</v>
      </c>
      <c r="H13" s="140">
        <v>22457.839999999997</v>
      </c>
      <c r="I13" s="141">
        <v>55637.289999999986</v>
      </c>
      <c r="J13" s="210">
        <f t="shared" si="12"/>
        <v>78095.129999999976</v>
      </c>
      <c r="K13" s="142">
        <f t="shared" si="5"/>
        <v>2.2902107188073724</v>
      </c>
      <c r="L13" s="143">
        <f t="shared" si="5"/>
        <v>0.76876060285072689</v>
      </c>
      <c r="M13" s="118">
        <f t="shared" si="6"/>
        <v>1.2062844698592818</v>
      </c>
      <c r="N13" s="144">
        <f t="shared" si="2"/>
        <v>18.908779846857175</v>
      </c>
      <c r="O13" s="145">
        <f t="shared" si="2"/>
        <v>5.3093051031139282</v>
      </c>
      <c r="P13" s="120">
        <f t="shared" si="7"/>
        <v>8.7420515990286685</v>
      </c>
      <c r="Q13" s="146"/>
      <c r="R13" s="147">
        <f t="shared" si="3"/>
        <v>8.2563493793723595</v>
      </c>
      <c r="S13" s="148">
        <f t="shared" si="3"/>
        <v>6.9063178880732217</v>
      </c>
      <c r="T13" s="120">
        <f t="shared" si="8"/>
        <v>7.2470895692194937</v>
      </c>
      <c r="U13" s="140">
        <v>2720069</v>
      </c>
      <c r="V13" s="141">
        <v>8055999</v>
      </c>
      <c r="W13" s="77" t="e">
        <f>#REF!/#REF!</f>
        <v>#REF!</v>
      </c>
      <c r="X13" s="78" t="e">
        <f>#REF!/#REF!</f>
        <v>#REF!</v>
      </c>
      <c r="Y13" s="78">
        <f t="shared" si="9"/>
        <v>0.16497853028722761</v>
      </c>
      <c r="Z13" s="79">
        <f t="shared" si="9"/>
        <v>0.30836114300027773</v>
      </c>
      <c r="AA13" s="216">
        <f t="shared" si="11"/>
        <v>10776068</v>
      </c>
    </row>
    <row r="14" spans="2:27" s="80" customFormat="1" ht="12.6" customHeight="1" x14ac:dyDescent="0.25">
      <c r="B14" s="150" t="s">
        <v>12</v>
      </c>
      <c r="C14" s="239">
        <v>30991.526737185301</v>
      </c>
      <c r="D14" s="240"/>
      <c r="E14" s="210">
        <f t="shared" si="10"/>
        <v>30991.526737185301</v>
      </c>
      <c r="F14" s="243">
        <f>C14/(C$8+D$8)</f>
        <v>4.4196858622633756E-2</v>
      </c>
      <c r="G14" s="244"/>
      <c r="H14" s="255">
        <v>67485.819999999992</v>
      </c>
      <c r="I14" s="256"/>
      <c r="J14" s="210">
        <f t="shared" si="12"/>
        <v>67485.819999999992</v>
      </c>
      <c r="K14" s="259">
        <f>IFERROR(C14/H14,0)</f>
        <v>0.45923020179921209</v>
      </c>
      <c r="L14" s="260"/>
      <c r="M14" s="118">
        <f>IFERROR(E14/J14,0)</f>
        <v>0.45923020179921209</v>
      </c>
      <c r="N14" s="272">
        <f>IFERROR(C14*1000/U14,0)</f>
        <v>31.689131273029776</v>
      </c>
      <c r="O14" s="273"/>
      <c r="P14" s="120">
        <f>IFERROR(E14*1000/AA14,0)</f>
        <v>31.689131273029776</v>
      </c>
      <c r="Q14" s="146"/>
      <c r="R14" s="263">
        <f>IFERROR(H14*1000/U14,0)</f>
        <v>69.004893730585081</v>
      </c>
      <c r="S14" s="264"/>
      <c r="T14" s="120">
        <f>IFERROR(J14*1000/AA14,0)</f>
        <v>69.004893730585081</v>
      </c>
      <c r="U14" s="269">
        <v>977986</v>
      </c>
      <c r="V14" s="256"/>
      <c r="W14" s="84" t="e">
        <f>#REF!/#REF!</f>
        <v>#REF!</v>
      </c>
      <c r="X14" s="78" t="e">
        <f>#REF!/#REF!</f>
        <v>#REF!</v>
      </c>
      <c r="Y14" s="78">
        <f t="shared" si="9"/>
        <v>5.9317132367408543E-2</v>
      </c>
      <c r="Z14" s="79">
        <f t="shared" si="9"/>
        <v>0</v>
      </c>
      <c r="AA14" s="216">
        <f t="shared" si="11"/>
        <v>977986</v>
      </c>
    </row>
    <row r="15" spans="2:27" s="80" customFormat="1" x14ac:dyDescent="0.25">
      <c r="B15" s="150" t="s">
        <v>30</v>
      </c>
      <c r="C15" s="239">
        <v>27677.197517841199</v>
      </c>
      <c r="D15" s="240"/>
      <c r="E15" s="210">
        <f t="shared" si="10"/>
        <v>27677.197517841199</v>
      </c>
      <c r="F15" s="243">
        <f>C15/(C$8+D$8)</f>
        <v>3.9470310583280238E-2</v>
      </c>
      <c r="G15" s="244"/>
      <c r="H15" s="255">
        <v>116194.07</v>
      </c>
      <c r="I15" s="256"/>
      <c r="J15" s="210">
        <f t="shared" si="12"/>
        <v>116194.07</v>
      </c>
      <c r="K15" s="259">
        <f>IFERROR(C15/H15,0)</f>
        <v>0.23819802093033834</v>
      </c>
      <c r="L15" s="260"/>
      <c r="M15" s="118">
        <f t="shared" si="6"/>
        <v>0.23819802093033834</v>
      </c>
      <c r="N15" s="272">
        <f>IFERROR(C15*1000/U15,0)</f>
        <v>1.5710368154720791</v>
      </c>
      <c r="O15" s="273"/>
      <c r="P15" s="120">
        <f t="shared" si="7"/>
        <v>1.5710368154720791</v>
      </c>
      <c r="Q15" s="146"/>
      <c r="R15" s="263">
        <f>IFERROR(H15*1000/U15,0)</f>
        <v>6.5955074241844054</v>
      </c>
      <c r="S15" s="264"/>
      <c r="T15" s="120">
        <f t="shared" si="8"/>
        <v>6.5955074241844054</v>
      </c>
      <c r="U15" s="269">
        <v>17617154</v>
      </c>
      <c r="V15" s="256"/>
      <c r="W15" s="84" t="e">
        <f>#REF!/#REF!</f>
        <v>#REF!</v>
      </c>
      <c r="X15" s="78" t="e">
        <f>#REF!/#REF!</f>
        <v>#REF!</v>
      </c>
      <c r="Y15" s="78">
        <f t="shared" si="9"/>
        <v>1.0685214877871676</v>
      </c>
      <c r="Z15" s="79">
        <f t="shared" si="9"/>
        <v>0</v>
      </c>
      <c r="AA15" s="216">
        <f t="shared" si="11"/>
        <v>17617154</v>
      </c>
    </row>
    <row r="16" spans="2:27" ht="15.75" thickBot="1" x14ac:dyDescent="0.3">
      <c r="B16" s="151" t="s">
        <v>34</v>
      </c>
      <c r="C16" s="241">
        <v>835.97328073533299</v>
      </c>
      <c r="D16" s="242"/>
      <c r="E16" s="210">
        <f t="shared" si="10"/>
        <v>835.97328073533299</v>
      </c>
      <c r="F16" s="245">
        <f>C16/(C$8+D$8)</f>
        <v>1.1921772429696843E-3</v>
      </c>
      <c r="G16" s="246"/>
      <c r="H16" s="257">
        <v>16201.109999999995</v>
      </c>
      <c r="I16" s="258"/>
      <c r="J16" s="210">
        <f t="shared" si="12"/>
        <v>16201.109999999995</v>
      </c>
      <c r="K16" s="261">
        <f>IFERROR(C16/H16,0)</f>
        <v>5.1599753395621242E-2</v>
      </c>
      <c r="L16" s="262"/>
      <c r="M16" s="118">
        <f>IFERROR(E16/J16,0)</f>
        <v>5.1599753395621242E-2</v>
      </c>
      <c r="N16" s="267">
        <f t="shared" ref="N16" si="13">IFERROR(C16*1000/U16,0)</f>
        <v>10.742534351962027</v>
      </c>
      <c r="O16" s="268"/>
      <c r="P16" s="120">
        <f>IFERROR(E16*1000/AA16,0)</f>
        <v>10.742534351962027</v>
      </c>
      <c r="Q16" s="152"/>
      <c r="R16" s="267">
        <f>IFERROR(H16*1000/U16,0)</f>
        <v>208.18964520232842</v>
      </c>
      <c r="S16" s="268"/>
      <c r="T16" s="120">
        <f>IFERROR(J16*1000/AA16,0)</f>
        <v>208.18964520232842</v>
      </c>
      <c r="U16" s="270">
        <v>77819</v>
      </c>
      <c r="V16" s="271"/>
      <c r="AA16" s="216">
        <f t="shared" si="11"/>
        <v>77819</v>
      </c>
    </row>
    <row r="17" spans="5:10" x14ac:dyDescent="0.25">
      <c r="H17" s="85"/>
    </row>
    <row r="18" spans="5:10" x14ac:dyDescent="0.25">
      <c r="H18" s="45"/>
      <c r="I18" s="45"/>
      <c r="J18" s="45"/>
    </row>
    <row r="21" spans="5:10" x14ac:dyDescent="0.25">
      <c r="E21" s="198"/>
    </row>
  </sheetData>
  <mergeCells count="32">
    <mergeCell ref="R15:S15"/>
    <mergeCell ref="W6:Z6"/>
    <mergeCell ref="U6:V6"/>
    <mergeCell ref="N16:O16"/>
    <mergeCell ref="R16:S16"/>
    <mergeCell ref="U14:V14"/>
    <mergeCell ref="U15:V15"/>
    <mergeCell ref="U16:V16"/>
    <mergeCell ref="N14:O14"/>
    <mergeCell ref="N15:O15"/>
    <mergeCell ref="R14:S14"/>
    <mergeCell ref="H14:I14"/>
    <mergeCell ref="H15:I15"/>
    <mergeCell ref="H16:I16"/>
    <mergeCell ref="K14:L14"/>
    <mergeCell ref="K15:L15"/>
    <mergeCell ref="K16:L16"/>
    <mergeCell ref="B1:B2"/>
    <mergeCell ref="K1:L1"/>
    <mergeCell ref="R4:S4"/>
    <mergeCell ref="B6:B7"/>
    <mergeCell ref="C6:D6"/>
    <mergeCell ref="K6:L6"/>
    <mergeCell ref="N6:O6"/>
    <mergeCell ref="H6:I6"/>
    <mergeCell ref="R6:S6"/>
    <mergeCell ref="C14:D14"/>
    <mergeCell ref="C15:D15"/>
    <mergeCell ref="C16:D16"/>
    <mergeCell ref="F14:G14"/>
    <mergeCell ref="F15:G15"/>
    <mergeCell ref="F16:G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DB4A1-4B74-4B37-B896-9C1A346F714D}">
  <dimension ref="B1:AA21"/>
  <sheetViews>
    <sheetView showGridLines="0" topLeftCell="B1" zoomScaleNormal="100" workbookViewId="0">
      <pane xSplit="6" ySplit="7" topLeftCell="H8" activePane="bottomRight" state="frozen"/>
      <selection activeCell="L1" sqref="L1"/>
      <selection pane="topRight" activeCell="L1" sqref="L1"/>
      <selection pane="bottomLeft" activeCell="L1" sqref="L1"/>
      <selection pane="bottomRight" activeCell="J5" sqref="J5"/>
    </sheetView>
  </sheetViews>
  <sheetFormatPr defaultColWidth="9.140625" defaultRowHeight="15" x14ac:dyDescent="0.25"/>
  <cols>
    <col min="1" max="1" width="9.140625" style="58" customWidth="1"/>
    <col min="2" max="2" width="13.7109375" style="58" customWidth="1"/>
    <col min="3" max="3" width="15.7109375" style="58" customWidth="1"/>
    <col min="4" max="4" width="16.28515625" style="58" customWidth="1"/>
    <col min="5" max="5" width="11.7109375" style="58" hidden="1" customWidth="1"/>
    <col min="6" max="7" width="15.5703125" style="58" customWidth="1"/>
    <col min="8" max="9" width="14.5703125" style="58" bestFit="1" customWidth="1"/>
    <col min="10" max="10" width="14.5703125" style="58" customWidth="1"/>
    <col min="11" max="12" width="14.5703125" style="58" bestFit="1" customWidth="1"/>
    <col min="13" max="13" width="14.5703125" style="58" hidden="1" customWidth="1"/>
    <col min="14" max="15" width="14.5703125" style="58" bestFit="1" customWidth="1"/>
    <col min="16" max="16" width="14.5703125" style="58" hidden="1" customWidth="1"/>
    <col min="17" max="17" width="2.140625" style="58" customWidth="1"/>
    <col min="18" max="19" width="14.5703125" style="58" bestFit="1" customWidth="1"/>
    <col min="20" max="20" width="14.5703125" style="58" hidden="1" customWidth="1"/>
    <col min="21" max="22" width="14.5703125" style="58" bestFit="1" customWidth="1"/>
    <col min="23" max="23" width="13.5703125" style="58" hidden="1" customWidth="1"/>
    <col min="24" max="26" width="10.7109375" style="58" hidden="1" customWidth="1"/>
    <col min="27" max="30" width="12.5703125" style="58" bestFit="1" customWidth="1"/>
    <col min="31" max="16384" width="9.140625" style="58"/>
  </cols>
  <sheetData>
    <row r="1" spans="2:27" ht="15" customHeight="1" x14ac:dyDescent="0.25">
      <c r="B1" s="247" t="s">
        <v>160</v>
      </c>
      <c r="C1" s="88"/>
      <c r="D1" s="88"/>
      <c r="E1" s="88"/>
      <c r="F1" s="88"/>
      <c r="G1" s="88"/>
      <c r="H1" s="217" t="s">
        <v>200</v>
      </c>
      <c r="I1" s="90" t="s">
        <v>201</v>
      </c>
      <c r="J1" s="194"/>
      <c r="K1" s="248"/>
      <c r="L1" s="248"/>
      <c r="M1" s="218"/>
      <c r="N1" s="88"/>
      <c r="O1" s="88"/>
      <c r="P1" s="88"/>
      <c r="Q1" s="88"/>
      <c r="R1" s="88"/>
      <c r="S1" s="88"/>
      <c r="T1" s="88"/>
      <c r="U1" s="88"/>
      <c r="V1" s="88"/>
      <c r="W1" s="63"/>
    </row>
    <row r="2" spans="2:27" x14ac:dyDescent="0.25">
      <c r="B2" s="247"/>
      <c r="C2" s="91"/>
      <c r="D2" s="91"/>
      <c r="E2" s="88"/>
      <c r="F2" s="88"/>
      <c r="G2" s="88"/>
      <c r="H2" s="92" t="s">
        <v>175</v>
      </c>
      <c r="I2" s="92" t="s">
        <v>177</v>
      </c>
      <c r="J2" s="211"/>
      <c r="K2" s="88"/>
      <c r="L2" s="88"/>
      <c r="M2" s="88"/>
      <c r="N2" s="88"/>
      <c r="O2" s="88"/>
      <c r="P2" s="88"/>
      <c r="Q2" s="88"/>
      <c r="R2" s="91"/>
      <c r="S2" s="91"/>
      <c r="T2" s="91"/>
      <c r="U2" s="88"/>
      <c r="V2" s="88"/>
      <c r="W2" s="64"/>
    </row>
    <row r="3" spans="2:27" x14ac:dyDescent="0.25">
      <c r="B3" s="88"/>
      <c r="C3" s="93"/>
      <c r="D3" s="94"/>
      <c r="E3" s="88"/>
      <c r="F3" s="88"/>
      <c r="G3" s="88"/>
      <c r="H3" s="92" t="s">
        <v>176</v>
      </c>
      <c r="I3" s="92" t="s">
        <v>178</v>
      </c>
      <c r="J3" s="211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65"/>
    </row>
    <row r="4" spans="2:27" x14ac:dyDescent="0.25">
      <c r="B4" s="95" t="s">
        <v>19</v>
      </c>
      <c r="C4" s="96"/>
      <c r="D4" s="96"/>
      <c r="E4" s="96"/>
      <c r="F4" s="88"/>
      <c r="G4" s="88"/>
      <c r="H4" s="97">
        <f>C8</f>
        <v>305831.93</v>
      </c>
      <c r="I4" s="97">
        <f>D8</f>
        <v>395383.67</v>
      </c>
      <c r="J4" s="212">
        <f>SUM(H4:I4)</f>
        <v>701215.6</v>
      </c>
      <c r="K4" s="88"/>
      <c r="L4" s="98"/>
      <c r="M4" s="98"/>
      <c r="N4" s="88"/>
      <c r="O4" s="88"/>
      <c r="P4" s="88"/>
      <c r="Q4" s="88"/>
      <c r="R4" s="249"/>
      <c r="S4" s="249"/>
      <c r="T4" s="219"/>
      <c r="U4" s="219"/>
      <c r="V4" s="219"/>
      <c r="W4" s="65"/>
    </row>
    <row r="5" spans="2:27" ht="15.75" thickBot="1" x14ac:dyDescent="0.3">
      <c r="B5" s="100" t="s">
        <v>165</v>
      </c>
      <c r="C5" s="96"/>
      <c r="D5" s="96"/>
      <c r="E5" s="96"/>
      <c r="F5" s="88"/>
      <c r="G5" s="88"/>
      <c r="H5" s="97">
        <v>228261.51563573861</v>
      </c>
      <c r="I5" s="97">
        <v>353477.28857884114</v>
      </c>
      <c r="J5" s="212">
        <f>SUM(H5:I5)</f>
        <v>581738.80421457975</v>
      </c>
      <c r="K5" s="88">
        <f>J5/J4</f>
        <v>0.82961474932186297</v>
      </c>
      <c r="L5" s="98"/>
      <c r="M5" s="98"/>
      <c r="N5" s="88"/>
      <c r="O5" s="88"/>
      <c r="P5" s="88"/>
      <c r="Q5" s="88"/>
      <c r="R5" s="219"/>
      <c r="S5" s="219"/>
      <c r="T5" s="219"/>
      <c r="U5" s="219"/>
      <c r="V5" s="219"/>
      <c r="W5" s="65"/>
    </row>
    <row r="6" spans="2:27" x14ac:dyDescent="0.25">
      <c r="B6" s="250" t="s">
        <v>11</v>
      </c>
      <c r="C6" s="252" t="s">
        <v>21</v>
      </c>
      <c r="D6" s="253"/>
      <c r="E6" s="101"/>
      <c r="F6" s="102" t="s">
        <v>166</v>
      </c>
      <c r="G6" s="103"/>
      <c r="H6" s="252" t="s">
        <v>24</v>
      </c>
      <c r="I6" s="254"/>
      <c r="J6" s="213"/>
      <c r="K6" s="252" t="s">
        <v>13</v>
      </c>
      <c r="L6" s="254"/>
      <c r="M6" s="213"/>
      <c r="N6" s="252" t="s">
        <v>167</v>
      </c>
      <c r="O6" s="254"/>
      <c r="P6" s="194"/>
      <c r="Q6" s="218"/>
      <c r="R6" s="252" t="s">
        <v>15</v>
      </c>
      <c r="S6" s="254"/>
      <c r="T6" s="213"/>
      <c r="U6" s="252" t="s">
        <v>23</v>
      </c>
      <c r="V6" s="254"/>
      <c r="W6" s="265" t="s">
        <v>168</v>
      </c>
      <c r="X6" s="265"/>
      <c r="Y6" s="265"/>
      <c r="Z6" s="266"/>
    </row>
    <row r="7" spans="2:27" x14ac:dyDescent="0.25">
      <c r="B7" s="251"/>
      <c r="C7" s="217" t="s">
        <v>200</v>
      </c>
      <c r="D7" s="217" t="s">
        <v>201</v>
      </c>
      <c r="E7" s="105"/>
      <c r="F7" s="217" t="s">
        <v>200</v>
      </c>
      <c r="G7" s="90" t="s">
        <v>201</v>
      </c>
      <c r="H7" s="217" t="s">
        <v>200</v>
      </c>
      <c r="I7" s="90" t="s">
        <v>201</v>
      </c>
      <c r="J7" s="90"/>
      <c r="K7" s="217" t="s">
        <v>200</v>
      </c>
      <c r="L7" s="90" t="s">
        <v>201</v>
      </c>
      <c r="M7" s="90"/>
      <c r="N7" s="217" t="s">
        <v>200</v>
      </c>
      <c r="O7" s="90" t="s">
        <v>201</v>
      </c>
      <c r="P7" s="194"/>
      <c r="Q7" s="218"/>
      <c r="R7" s="217" t="s">
        <v>200</v>
      </c>
      <c r="S7" s="90" t="s">
        <v>201</v>
      </c>
      <c r="T7" s="90"/>
      <c r="U7" s="217" t="s">
        <v>200</v>
      </c>
      <c r="V7" s="90" t="s">
        <v>201</v>
      </c>
      <c r="W7" s="66" t="s">
        <v>161</v>
      </c>
      <c r="X7" s="62" t="s">
        <v>162</v>
      </c>
      <c r="Y7" s="62" t="s">
        <v>163</v>
      </c>
      <c r="Z7" s="67" t="s">
        <v>164</v>
      </c>
    </row>
    <row r="8" spans="2:27" s="71" customFormat="1" hidden="1" x14ac:dyDescent="0.25">
      <c r="B8" s="106" t="s">
        <v>20</v>
      </c>
      <c r="C8" s="97">
        <v>305831.93</v>
      </c>
      <c r="D8" s="97">
        <v>395383.67</v>
      </c>
      <c r="E8" s="107"/>
      <c r="F8" s="108"/>
      <c r="G8" s="109"/>
      <c r="H8" s="110"/>
      <c r="I8" s="181"/>
      <c r="J8" s="214"/>
      <c r="K8" s="110"/>
      <c r="L8" s="110"/>
      <c r="M8" s="110"/>
      <c r="N8" s="182"/>
      <c r="O8" s="182"/>
      <c r="P8" s="215"/>
      <c r="Q8" s="111"/>
      <c r="R8" s="110"/>
      <c r="S8" s="110"/>
      <c r="T8" s="110"/>
      <c r="U8" s="110"/>
      <c r="V8" s="110"/>
      <c r="W8" s="70"/>
      <c r="X8" s="68"/>
      <c r="Y8" s="68"/>
      <c r="Z8" s="69"/>
    </row>
    <row r="9" spans="2:27" s="71" customFormat="1" x14ac:dyDescent="0.25">
      <c r="B9" s="112" t="s">
        <v>14</v>
      </c>
      <c r="C9" s="113">
        <v>125169.28368347732</v>
      </c>
      <c r="D9" s="113">
        <v>196867.24583023554</v>
      </c>
      <c r="E9" s="209">
        <f>SUM(E11:E16)</f>
        <v>327042.64616111893</v>
      </c>
      <c r="F9" s="114">
        <f t="shared" ref="F9:G13" si="0">C9/C$8</f>
        <v>0.40927474016031395</v>
      </c>
      <c r="G9" s="114">
        <f t="shared" si="0"/>
        <v>0.49791445820267577</v>
      </c>
      <c r="H9" s="115">
        <v>228261.51563573861</v>
      </c>
      <c r="I9" s="116">
        <v>353477.28857884114</v>
      </c>
      <c r="J9" s="209">
        <f>SUM(J11:J16)</f>
        <v>583021.78421457973</v>
      </c>
      <c r="K9" s="117">
        <f>IFERROR(C9/H9,0)</f>
        <v>0.54835911929728609</v>
      </c>
      <c r="L9" s="118">
        <f>IFERROR(D9/I9,0)</f>
        <v>0.55694453983661074</v>
      </c>
      <c r="M9" s="118">
        <f>IFERROR(E9/J9,0)</f>
        <v>0.56094412767388413</v>
      </c>
      <c r="N9" s="119">
        <f t="shared" ref="N9:O13" si="1">IFERROR(C9*1000/U9,0)</f>
        <v>7.59180905308106</v>
      </c>
      <c r="O9" s="120">
        <f t="shared" si="1"/>
        <v>7.535528361352589</v>
      </c>
      <c r="P9" s="120">
        <f>IFERROR(E9*1000/AA9,0)</f>
        <v>5.8634788661811612</v>
      </c>
      <c r="Q9" s="121"/>
      <c r="R9" s="122">
        <f t="shared" ref="R9:S13" si="2">IFERROR(H9*1000/U9,0)</f>
        <v>13.844593416828463</v>
      </c>
      <c r="S9" s="120">
        <f t="shared" si="2"/>
        <v>13.530123418685935</v>
      </c>
      <c r="T9" s="120">
        <f>IFERROR(J9*1000/AA9,0)</f>
        <v>10.45287503141491</v>
      </c>
      <c r="U9" s="123">
        <v>16487412</v>
      </c>
      <c r="V9" s="123">
        <v>26125208</v>
      </c>
      <c r="W9" s="72"/>
      <c r="X9" s="11"/>
      <c r="Y9" s="11"/>
      <c r="Z9" s="73"/>
      <c r="AA9" s="216">
        <f>SUM(AA10:AA16)</f>
        <v>55776213</v>
      </c>
    </row>
    <row r="10" spans="2:27" s="71" customFormat="1" x14ac:dyDescent="0.25">
      <c r="B10" s="124" t="s">
        <v>18</v>
      </c>
      <c r="C10" s="113">
        <f>SUM(C11:C12)</f>
        <v>47940.662954223029</v>
      </c>
      <c r="D10" s="113">
        <f>SUM(D11:D12)</f>
        <v>125392.3431804924</v>
      </c>
      <c r="E10" s="210">
        <f>SUM(C10:D10)</f>
        <v>173333.00613471543</v>
      </c>
      <c r="F10" s="126">
        <f t="shared" si="0"/>
        <v>0.15675493057321724</v>
      </c>
      <c r="G10" s="125">
        <f t="shared" si="0"/>
        <v>0.31714092587711679</v>
      </c>
      <c r="H10" s="127">
        <f>H11+H12</f>
        <v>107224.1756357386</v>
      </c>
      <c r="I10" s="128">
        <f>I11+I12</f>
        <v>197821.4785788412</v>
      </c>
      <c r="J10" s="210">
        <f>SUM(H10:I10)</f>
        <v>305045.65421457979</v>
      </c>
      <c r="K10" s="129">
        <f t="shared" ref="K10:M15" si="3">IFERROR(C10/H10,0)</f>
        <v>0.44710684572746723</v>
      </c>
      <c r="L10" s="130">
        <f t="shared" si="3"/>
        <v>0.63386617106148879</v>
      </c>
      <c r="M10" s="118">
        <f t="shared" si="3"/>
        <v>0.56821988361383746</v>
      </c>
      <c r="N10" s="131">
        <f t="shared" si="1"/>
        <v>12.148166803685914</v>
      </c>
      <c r="O10" s="132">
        <f t="shared" si="1"/>
        <v>13.604074178681699</v>
      </c>
      <c r="P10" s="120">
        <f t="shared" ref="P10:P15" si="4">IFERROR(E10*1000/AA10,0)</f>
        <v>13.167605997444273</v>
      </c>
      <c r="Q10" s="133"/>
      <c r="R10" s="134">
        <f t="shared" si="2"/>
        <v>27.170612393375873</v>
      </c>
      <c r="S10" s="135">
        <f t="shared" si="2"/>
        <v>21.462060604843391</v>
      </c>
      <c r="T10" s="120">
        <f t="shared" ref="T10:T15" si="5">IFERROR(J10*1000/AA10,0)</f>
        <v>23.173434047571948</v>
      </c>
      <c r="U10" s="127">
        <f>SUM(U11:U12)</f>
        <v>3946329</v>
      </c>
      <c r="V10" s="128">
        <f>SUM(V11:V12)</f>
        <v>9217264</v>
      </c>
      <c r="W10" s="74" t="e">
        <f>#REF!/#REF!</f>
        <v>#REF!</v>
      </c>
      <c r="X10" s="75" t="e">
        <f>#REF!/#REF!</f>
        <v>#REF!</v>
      </c>
      <c r="Y10" s="75">
        <f t="shared" ref="Y10:Z15" si="6">U10/U$9</f>
        <v>0.23935405993372399</v>
      </c>
      <c r="Z10" s="76">
        <f t="shared" si="6"/>
        <v>0.35281112403009385</v>
      </c>
      <c r="AA10" s="216">
        <f>SUM(U10:V10)</f>
        <v>13163593</v>
      </c>
    </row>
    <row r="11" spans="2:27" s="80" customFormat="1" x14ac:dyDescent="0.25">
      <c r="B11" s="136" t="s">
        <v>32</v>
      </c>
      <c r="C11" s="137">
        <v>42934.546306817036</v>
      </c>
      <c r="D11" s="137">
        <v>103346.16038158213</v>
      </c>
      <c r="E11" s="210">
        <f t="shared" ref="E11:E16" si="7">SUM(C11:D11)</f>
        <v>146280.70668839916</v>
      </c>
      <c r="F11" s="138">
        <f t="shared" si="0"/>
        <v>0.14038608168485558</v>
      </c>
      <c r="G11" s="139">
        <f t="shared" si="0"/>
        <v>0.26138196446399048</v>
      </c>
      <c r="H11" s="140">
        <v>96881.043366220008</v>
      </c>
      <c r="I11" s="141">
        <v>111151.8174428741</v>
      </c>
      <c r="J11" s="210">
        <f>SUM(H11:I11)</f>
        <v>208032.8608090941</v>
      </c>
      <c r="K11" s="142">
        <f t="shared" si="3"/>
        <v>0.44316767052683537</v>
      </c>
      <c r="L11" s="143">
        <f t="shared" si="3"/>
        <v>0.92977481393587058</v>
      </c>
      <c r="M11" s="118">
        <f t="shared" si="3"/>
        <v>0.70316153957348526</v>
      </c>
      <c r="N11" s="144">
        <f t="shared" si="1"/>
        <v>11.88470271786163</v>
      </c>
      <c r="O11" s="145">
        <f t="shared" si="1"/>
        <v>16.863283438609514</v>
      </c>
      <c r="P11" s="120">
        <f t="shared" si="4"/>
        <v>15.016917221686546</v>
      </c>
      <c r="Q11" s="146"/>
      <c r="R11" s="147">
        <f t="shared" si="2"/>
        <v>26.817621203580039</v>
      </c>
      <c r="S11" s="148">
        <f t="shared" si="2"/>
        <v>18.136954438704151</v>
      </c>
      <c r="T11" s="120">
        <f t="shared" si="5"/>
        <v>21.356283551565287</v>
      </c>
      <c r="U11" s="140">
        <v>3612589</v>
      </c>
      <c r="V11" s="149">
        <v>6128472</v>
      </c>
      <c r="W11" s="77" t="e">
        <f>#REF!/#REF!</f>
        <v>#REF!</v>
      </c>
      <c r="X11" s="78" t="e">
        <f>#REF!/#REF!</f>
        <v>#REF!</v>
      </c>
      <c r="Y11" s="78">
        <f t="shared" si="6"/>
        <v>0.21911195037765782</v>
      </c>
      <c r="Z11" s="79">
        <f t="shared" si="6"/>
        <v>0.23458079261990947</v>
      </c>
      <c r="AA11" s="216">
        <f t="shared" ref="AA11:AA16" si="8">SUM(U11:V11)</f>
        <v>9741061</v>
      </c>
    </row>
    <row r="12" spans="2:27" s="80" customFormat="1" x14ac:dyDescent="0.25">
      <c r="B12" s="136" t="s">
        <v>33</v>
      </c>
      <c r="C12" s="137">
        <v>5006.116647405991</v>
      </c>
      <c r="D12" s="137">
        <v>22046.182798910282</v>
      </c>
      <c r="E12" s="210">
        <f t="shared" si="7"/>
        <v>27052.299446316272</v>
      </c>
      <c r="F12" s="165">
        <f t="shared" si="0"/>
        <v>1.6368848888361629E-2</v>
      </c>
      <c r="G12" s="139">
        <f t="shared" si="0"/>
        <v>5.5758961413126348E-2</v>
      </c>
      <c r="H12" s="163">
        <v>10343.132269518601</v>
      </c>
      <c r="I12" s="141">
        <v>86669.661135967108</v>
      </c>
      <c r="J12" s="210">
        <f t="shared" ref="J12:J16" si="9">SUM(H12:I12)</f>
        <v>97012.793405485703</v>
      </c>
      <c r="K12" s="164">
        <f t="shared" si="3"/>
        <v>0.48400392810977655</v>
      </c>
      <c r="L12" s="143">
        <f t="shared" si="3"/>
        <v>0.25437024340413994</v>
      </c>
      <c r="M12" s="118">
        <f t="shared" si="3"/>
        <v>0.27885290688667635</v>
      </c>
      <c r="N12" s="185">
        <f t="shared" si="1"/>
        <v>15.000049881362711</v>
      </c>
      <c r="O12" s="145">
        <f t="shared" si="1"/>
        <v>7.1374773046907274</v>
      </c>
      <c r="P12" s="120">
        <f t="shared" si="4"/>
        <v>7.9041772133368724</v>
      </c>
      <c r="Q12" s="146"/>
      <c r="R12" s="186">
        <f t="shared" si="2"/>
        <v>30.991587072327562</v>
      </c>
      <c r="S12" s="148">
        <f t="shared" si="2"/>
        <v>28.05940352602801</v>
      </c>
      <c r="T12" s="120">
        <f t="shared" si="5"/>
        <v>28.345328372528204</v>
      </c>
      <c r="U12" s="163">
        <v>333740</v>
      </c>
      <c r="V12" s="141">
        <v>3088792</v>
      </c>
      <c r="W12" s="81" t="e">
        <f>#REF!/#REF!</f>
        <v>#REF!</v>
      </c>
      <c r="X12" s="82" t="e">
        <f>#REF!/#REF!</f>
        <v>#REF!</v>
      </c>
      <c r="Y12" s="82">
        <f t="shared" si="6"/>
        <v>2.0242109556066167E-2</v>
      </c>
      <c r="Z12" s="83">
        <f t="shared" si="6"/>
        <v>0.11823033141018437</v>
      </c>
      <c r="AA12" s="216">
        <f t="shared" si="8"/>
        <v>3422532</v>
      </c>
    </row>
    <row r="13" spans="2:27" s="80" customFormat="1" ht="13.7" customHeight="1" x14ac:dyDescent="0.25">
      <c r="B13" s="150" t="s">
        <v>31</v>
      </c>
      <c r="C13" s="137">
        <v>51433.185889260953</v>
      </c>
      <c r="D13" s="137">
        <v>42771.756601380708</v>
      </c>
      <c r="E13" s="210">
        <f t="shared" si="7"/>
        <v>94204.942490641668</v>
      </c>
      <c r="F13" s="138">
        <f t="shared" si="0"/>
        <v>0.16817467649391923</v>
      </c>
      <c r="G13" s="139">
        <f t="shared" si="0"/>
        <v>0.10817785317582972</v>
      </c>
      <c r="H13" s="140">
        <v>22457.839999999997</v>
      </c>
      <c r="I13" s="141">
        <v>55637.289999999986</v>
      </c>
      <c r="J13" s="210">
        <f t="shared" si="9"/>
        <v>78095.129999999976</v>
      </c>
      <c r="K13" s="142">
        <f t="shared" si="3"/>
        <v>2.2902107188073724</v>
      </c>
      <c r="L13" s="143">
        <f t="shared" si="3"/>
        <v>0.76876060285072689</v>
      </c>
      <c r="M13" s="118">
        <f t="shared" si="3"/>
        <v>1.2062844698592818</v>
      </c>
      <c r="N13" s="144">
        <f t="shared" si="1"/>
        <v>18.908779846857175</v>
      </c>
      <c r="O13" s="145">
        <f t="shared" si="1"/>
        <v>5.3093051031139282</v>
      </c>
      <c r="P13" s="120">
        <f t="shared" si="4"/>
        <v>8.7420515990286685</v>
      </c>
      <c r="Q13" s="146"/>
      <c r="R13" s="147">
        <f t="shared" si="2"/>
        <v>8.2563493793723595</v>
      </c>
      <c r="S13" s="148">
        <f t="shared" si="2"/>
        <v>6.9063178880732217</v>
      </c>
      <c r="T13" s="120">
        <f t="shared" si="5"/>
        <v>7.2470895692194937</v>
      </c>
      <c r="U13" s="140">
        <v>2720069</v>
      </c>
      <c r="V13" s="141">
        <v>8055999</v>
      </c>
      <c r="W13" s="77" t="e">
        <f>#REF!/#REF!</f>
        <v>#REF!</v>
      </c>
      <c r="X13" s="78" t="e">
        <f>#REF!/#REF!</f>
        <v>#REF!</v>
      </c>
      <c r="Y13" s="78">
        <f t="shared" si="6"/>
        <v>0.16497853028722761</v>
      </c>
      <c r="Z13" s="79">
        <f t="shared" si="6"/>
        <v>0.30836114300027773</v>
      </c>
      <c r="AA13" s="216">
        <f t="shared" si="8"/>
        <v>10776068</v>
      </c>
    </row>
    <row r="14" spans="2:27" s="80" customFormat="1" ht="12.6" customHeight="1" x14ac:dyDescent="0.25">
      <c r="B14" s="150" t="s">
        <v>12</v>
      </c>
      <c r="C14" s="239">
        <v>30991.526737185301</v>
      </c>
      <c r="D14" s="240"/>
      <c r="E14" s="210">
        <f t="shared" si="7"/>
        <v>30991.526737185301</v>
      </c>
      <c r="F14" s="243">
        <f>C14/(C$8+D$8)</f>
        <v>4.4196858622633756E-2</v>
      </c>
      <c r="G14" s="244"/>
      <c r="H14" s="255">
        <v>67485.819999999992</v>
      </c>
      <c r="I14" s="256"/>
      <c r="J14" s="210">
        <f t="shared" si="9"/>
        <v>67485.819999999992</v>
      </c>
      <c r="K14" s="259">
        <f>IFERROR(C14/H14,0)</f>
        <v>0.45923020179921209</v>
      </c>
      <c r="L14" s="260"/>
      <c r="M14" s="118">
        <f>IFERROR(E14/J14,0)</f>
        <v>0.45923020179921209</v>
      </c>
      <c r="N14" s="272">
        <f>IFERROR(C14*1000/U14,0)</f>
        <v>31.689131273029776</v>
      </c>
      <c r="O14" s="273"/>
      <c r="P14" s="120">
        <f>IFERROR(E14*1000/AA14,0)</f>
        <v>31.689131273029776</v>
      </c>
      <c r="Q14" s="146"/>
      <c r="R14" s="263">
        <f>IFERROR(H14*1000/U14,0)</f>
        <v>69.004893730585081</v>
      </c>
      <c r="S14" s="264"/>
      <c r="T14" s="120">
        <f>IFERROR(J14*1000/AA14,0)</f>
        <v>69.004893730585081</v>
      </c>
      <c r="U14" s="269">
        <v>977986</v>
      </c>
      <c r="V14" s="256"/>
      <c r="W14" s="84" t="e">
        <f>#REF!/#REF!</f>
        <v>#REF!</v>
      </c>
      <c r="X14" s="78" t="e">
        <f>#REF!/#REF!</f>
        <v>#REF!</v>
      </c>
      <c r="Y14" s="78">
        <f t="shared" si="6"/>
        <v>5.9317132367408543E-2</v>
      </c>
      <c r="Z14" s="79">
        <f t="shared" si="6"/>
        <v>0</v>
      </c>
      <c r="AA14" s="216">
        <f t="shared" si="8"/>
        <v>977986</v>
      </c>
    </row>
    <row r="15" spans="2:27" s="80" customFormat="1" x14ac:dyDescent="0.25">
      <c r="B15" s="150" t="s">
        <v>30</v>
      </c>
      <c r="C15" s="239">
        <v>27677.197517841199</v>
      </c>
      <c r="D15" s="240"/>
      <c r="E15" s="210">
        <f t="shared" si="7"/>
        <v>27677.197517841199</v>
      </c>
      <c r="F15" s="243">
        <f>C15/(C$8+D$8)</f>
        <v>3.9470310583280238E-2</v>
      </c>
      <c r="G15" s="244"/>
      <c r="H15" s="255">
        <v>116194.07</v>
      </c>
      <c r="I15" s="256"/>
      <c r="J15" s="210">
        <f t="shared" si="9"/>
        <v>116194.07</v>
      </c>
      <c r="K15" s="259">
        <f>IFERROR(C15/H15,0)</f>
        <v>0.23819802093033834</v>
      </c>
      <c r="L15" s="260"/>
      <c r="M15" s="118">
        <f t="shared" si="3"/>
        <v>0.23819802093033834</v>
      </c>
      <c r="N15" s="272">
        <f>IFERROR(C15*1000/U15,0)</f>
        <v>1.5710368154720791</v>
      </c>
      <c r="O15" s="273"/>
      <c r="P15" s="120">
        <f t="shared" si="4"/>
        <v>1.5710368154720791</v>
      </c>
      <c r="Q15" s="146"/>
      <c r="R15" s="263">
        <f>IFERROR(H15*1000/U15,0)</f>
        <v>6.5955074241844054</v>
      </c>
      <c r="S15" s="264"/>
      <c r="T15" s="120">
        <f t="shared" si="5"/>
        <v>6.5955074241844054</v>
      </c>
      <c r="U15" s="269">
        <v>17617154</v>
      </c>
      <c r="V15" s="256"/>
      <c r="W15" s="84" t="e">
        <f>#REF!/#REF!</f>
        <v>#REF!</v>
      </c>
      <c r="X15" s="78" t="e">
        <f>#REF!/#REF!</f>
        <v>#REF!</v>
      </c>
      <c r="Y15" s="78">
        <f t="shared" si="6"/>
        <v>1.0685214877871676</v>
      </c>
      <c r="Z15" s="79">
        <f t="shared" si="6"/>
        <v>0</v>
      </c>
      <c r="AA15" s="216">
        <f t="shared" si="8"/>
        <v>17617154</v>
      </c>
    </row>
    <row r="16" spans="2:27" ht="15.75" thickBot="1" x14ac:dyDescent="0.3">
      <c r="B16" s="151" t="s">
        <v>34</v>
      </c>
      <c r="C16" s="241">
        <v>835.97328073533299</v>
      </c>
      <c r="D16" s="242"/>
      <c r="E16" s="210">
        <f t="shared" si="7"/>
        <v>835.97328073533299</v>
      </c>
      <c r="F16" s="245">
        <f>C16/(C$8+D$8)</f>
        <v>1.1921772429696843E-3</v>
      </c>
      <c r="G16" s="246"/>
      <c r="H16" s="257">
        <v>16201.109999999995</v>
      </c>
      <c r="I16" s="258"/>
      <c r="J16" s="210">
        <f t="shared" si="9"/>
        <v>16201.109999999995</v>
      </c>
      <c r="K16" s="261">
        <f>IFERROR(C16/H16,0)</f>
        <v>5.1599753395621242E-2</v>
      </c>
      <c r="L16" s="262"/>
      <c r="M16" s="118">
        <f>IFERROR(E16/J16,0)</f>
        <v>5.1599753395621242E-2</v>
      </c>
      <c r="N16" s="267">
        <f t="shared" ref="N16" si="10">IFERROR(C16*1000/U16,0)</f>
        <v>10.742534351962027</v>
      </c>
      <c r="O16" s="268"/>
      <c r="P16" s="120">
        <f>IFERROR(E16*1000/AA16,0)</f>
        <v>10.742534351962027</v>
      </c>
      <c r="Q16" s="152"/>
      <c r="R16" s="267">
        <f>IFERROR(H16*1000/U16,0)</f>
        <v>208.18964520232842</v>
      </c>
      <c r="S16" s="268"/>
      <c r="T16" s="120">
        <f>IFERROR(J16*1000/AA16,0)</f>
        <v>208.18964520232842</v>
      </c>
      <c r="U16" s="270">
        <v>77819</v>
      </c>
      <c r="V16" s="271"/>
      <c r="AA16" s="216">
        <f t="shared" si="8"/>
        <v>77819</v>
      </c>
    </row>
    <row r="17" spans="5:10" x14ac:dyDescent="0.25">
      <c r="H17" s="85"/>
    </row>
    <row r="18" spans="5:10" x14ac:dyDescent="0.25">
      <c r="H18" s="45"/>
      <c r="I18" s="45"/>
      <c r="J18" s="45"/>
    </row>
    <row r="21" spans="5:10" x14ac:dyDescent="0.25">
      <c r="E21" s="198"/>
    </row>
  </sheetData>
  <mergeCells count="32">
    <mergeCell ref="U15:V15"/>
    <mergeCell ref="C16:D16"/>
    <mergeCell ref="F16:G16"/>
    <mergeCell ref="H16:I16"/>
    <mergeCell ref="K16:L16"/>
    <mergeCell ref="N16:O16"/>
    <mergeCell ref="R16:S16"/>
    <mergeCell ref="U16:V16"/>
    <mergeCell ref="C15:D15"/>
    <mergeCell ref="F15:G15"/>
    <mergeCell ref="H15:I15"/>
    <mergeCell ref="K15:L15"/>
    <mergeCell ref="N15:O15"/>
    <mergeCell ref="R15:S15"/>
    <mergeCell ref="U6:V6"/>
    <mergeCell ref="W6:Z6"/>
    <mergeCell ref="C14:D14"/>
    <mergeCell ref="F14:G14"/>
    <mergeCell ref="H14:I14"/>
    <mergeCell ref="K14:L14"/>
    <mergeCell ref="N14:O14"/>
    <mergeCell ref="R14:S14"/>
    <mergeCell ref="U14:V14"/>
    <mergeCell ref="B1:B2"/>
    <mergeCell ref="K1:L1"/>
    <mergeCell ref="R4:S4"/>
    <mergeCell ref="B6:B7"/>
    <mergeCell ref="C6:D6"/>
    <mergeCell ref="H6:I6"/>
    <mergeCell ref="K6:L6"/>
    <mergeCell ref="N6:O6"/>
    <mergeCell ref="R6:S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C9F73-430A-403A-8643-17E6FF013D24}">
  <sheetPr codeName="Sheet7"/>
  <dimension ref="B1:K15"/>
  <sheetViews>
    <sheetView showGridLines="0" zoomScale="115" zoomScaleNormal="115" workbookViewId="0">
      <selection activeCell="B13" sqref="B13:G16"/>
    </sheetView>
  </sheetViews>
  <sheetFormatPr defaultColWidth="9.140625" defaultRowHeight="15" x14ac:dyDescent="0.25"/>
  <cols>
    <col min="1" max="1" width="9.140625" style="58"/>
    <col min="2" max="2" width="18.7109375" style="58" bestFit="1" customWidth="1"/>
    <col min="3" max="4" width="13.28515625" style="58" customWidth="1"/>
    <col min="5" max="5" width="12.85546875" style="45" customWidth="1"/>
    <col min="6" max="6" width="17.7109375" style="45" bestFit="1" customWidth="1"/>
    <col min="7" max="7" width="18.140625" style="45" bestFit="1" customWidth="1"/>
    <col min="8" max="8" width="25" style="45" customWidth="1"/>
    <col min="9" max="9" width="9.140625" style="58"/>
    <col min="10" max="11" width="10.7109375" style="58" bestFit="1" customWidth="1"/>
    <col min="12" max="13" width="12.7109375" style="58" bestFit="1" customWidth="1"/>
    <col min="14" max="16" width="11.140625" style="58" bestFit="1" customWidth="1"/>
    <col min="17" max="16384" width="9.140625" style="58"/>
  </cols>
  <sheetData>
    <row r="1" spans="2:11" ht="15.75" thickBot="1" x14ac:dyDescent="0.3">
      <c r="G1" s="86"/>
    </row>
    <row r="2" spans="2:11" ht="34.5" customHeight="1" x14ac:dyDescent="0.25">
      <c r="B2" s="201" t="s">
        <v>170</v>
      </c>
      <c r="C2" s="202" t="s">
        <v>179</v>
      </c>
      <c r="D2" s="202" t="s">
        <v>145</v>
      </c>
      <c r="E2" s="153" t="s">
        <v>144</v>
      </c>
      <c r="F2" s="155" t="s">
        <v>172</v>
      </c>
      <c r="G2" s="156" t="s">
        <v>173</v>
      </c>
      <c r="H2" s="154" t="s">
        <v>171</v>
      </c>
    </row>
    <row r="3" spans="2:11" x14ac:dyDescent="0.25">
      <c r="B3" s="183" t="s">
        <v>195</v>
      </c>
      <c r="C3" s="203">
        <v>0.92977481393587058</v>
      </c>
      <c r="D3" s="203">
        <v>0.94155245628564255</v>
      </c>
      <c r="E3" s="162">
        <v>0.64</v>
      </c>
      <c r="F3" s="158">
        <v>2304.7350000000001</v>
      </c>
      <c r="G3" s="158">
        <v>2650.4450000000002</v>
      </c>
      <c r="H3" s="157">
        <v>1.1499999999999999</v>
      </c>
    </row>
    <row r="4" spans="2:11" x14ac:dyDescent="0.25">
      <c r="B4" s="183" t="s">
        <v>196</v>
      </c>
      <c r="C4" s="204">
        <v>0.25437024340413994</v>
      </c>
      <c r="D4" s="203">
        <v>0.25437024340413994</v>
      </c>
      <c r="E4" s="162">
        <v>0.55000000000000004</v>
      </c>
      <c r="F4" s="158">
        <v>1789.9359999999999</v>
      </c>
      <c r="G4" s="158">
        <v>1825.7349999999999</v>
      </c>
      <c r="H4" s="157">
        <v>1.02</v>
      </c>
    </row>
    <row r="5" spans="2:11" x14ac:dyDescent="0.25">
      <c r="B5" s="183" t="s">
        <v>197</v>
      </c>
      <c r="C5" s="203">
        <v>0.76876060285072689</v>
      </c>
      <c r="D5" s="203">
        <v>0.84550570953064175</v>
      </c>
      <c r="E5" s="162">
        <v>0.27</v>
      </c>
      <c r="F5" s="158">
        <v>1132.856</v>
      </c>
      <c r="G5" s="158">
        <v>589.08519999999999</v>
      </c>
      <c r="H5" s="157">
        <v>0.52</v>
      </c>
    </row>
    <row r="6" spans="2:11" x14ac:dyDescent="0.25">
      <c r="B6" s="183" t="s">
        <v>127</v>
      </c>
      <c r="C6" s="205">
        <v>0.23930959523375675</v>
      </c>
      <c r="D6" s="205">
        <v>0.24074368765150148</v>
      </c>
      <c r="E6" s="162">
        <v>0.48</v>
      </c>
      <c r="F6" s="158">
        <v>1410.4190000000001</v>
      </c>
      <c r="G6" s="158">
        <v>1269.377</v>
      </c>
      <c r="H6" s="157">
        <v>0.9</v>
      </c>
    </row>
    <row r="7" spans="2:11" x14ac:dyDescent="0.25">
      <c r="B7" s="183" t="s">
        <v>12</v>
      </c>
      <c r="C7" s="205">
        <v>0.45923020179921209</v>
      </c>
      <c r="D7" s="205">
        <v>0.47000242390756125</v>
      </c>
      <c r="E7" s="162">
        <v>0.54</v>
      </c>
      <c r="F7" s="158">
        <v>787.29629999999997</v>
      </c>
      <c r="G7" s="158">
        <v>755.80439999999999</v>
      </c>
      <c r="H7" s="157">
        <v>0.96</v>
      </c>
    </row>
    <row r="8" spans="2:11" ht="15.75" thickBot="1" x14ac:dyDescent="0.3">
      <c r="B8" s="184" t="s">
        <v>169</v>
      </c>
      <c r="C8" s="206">
        <v>5.4178360129942642E-2</v>
      </c>
      <c r="D8" s="206">
        <v>5.5364625196070168E-2</v>
      </c>
      <c r="E8" s="187">
        <v>0.25</v>
      </c>
      <c r="F8" s="188">
        <v>186.82089999999999</v>
      </c>
      <c r="G8" s="188">
        <v>91.542230000000004</v>
      </c>
      <c r="H8" s="187">
        <v>0.49</v>
      </c>
    </row>
    <row r="9" spans="2:11" x14ac:dyDescent="0.25">
      <c r="C9" s="159"/>
      <c r="D9" s="159"/>
      <c r="E9" s="160"/>
      <c r="F9" s="160"/>
      <c r="G9" s="161"/>
      <c r="H9" s="160"/>
    </row>
    <row r="10" spans="2:11" x14ac:dyDescent="0.25">
      <c r="B10" s="197" t="s">
        <v>198</v>
      </c>
      <c r="E10" s="87"/>
      <c r="F10" s="87"/>
      <c r="G10" s="87"/>
      <c r="H10" s="87"/>
      <c r="I10" s="85"/>
      <c r="J10" s="87"/>
      <c r="K10" s="87"/>
    </row>
    <row r="11" spans="2:11" x14ac:dyDescent="0.25">
      <c r="B11" s="197" t="s">
        <v>199</v>
      </c>
    </row>
    <row r="12" spans="2:11" x14ac:dyDescent="0.25">
      <c r="B12" s="197"/>
    </row>
    <row r="14" spans="2:11" x14ac:dyDescent="0.25">
      <c r="B14" s="207"/>
      <c r="C14" s="207"/>
      <c r="D14" s="207"/>
      <c r="E14" s="208"/>
      <c r="F14" s="208"/>
      <c r="G14" s="208"/>
    </row>
    <row r="15" spans="2:11" x14ac:dyDescent="0.25">
      <c r="B15" s="207"/>
      <c r="C15" s="207"/>
      <c r="D15" s="207"/>
      <c r="E15" s="208"/>
      <c r="F15" s="208"/>
      <c r="G15" s="20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69CE-F779-4386-B029-29E41AFB39A7}">
  <sheetPr codeName="Sheet5"/>
  <dimension ref="A1:U84"/>
  <sheetViews>
    <sheetView showGridLines="0" topLeftCell="K1" zoomScale="115" zoomScaleNormal="115" workbookViewId="0">
      <pane xSplit="16" topLeftCell="AA1" activePane="topRight" state="frozen"/>
      <selection activeCell="K1" sqref="K1"/>
      <selection pane="topRight" activeCell="T26" sqref="T26"/>
    </sheetView>
  </sheetViews>
  <sheetFormatPr defaultRowHeight="15" x14ac:dyDescent="0.25"/>
  <cols>
    <col min="1" max="1" width="10.85546875" bestFit="1" customWidth="1"/>
    <col min="13" max="13" width="11.28515625" customWidth="1"/>
    <col min="14" max="14" width="9.140625" customWidth="1"/>
    <col min="16" max="16" width="14.85546875" customWidth="1"/>
    <col min="17" max="17" width="15.140625" customWidth="1"/>
    <col min="18" max="18" width="15.140625" bestFit="1" customWidth="1"/>
    <col min="19" max="19" width="9.85546875" bestFit="1" customWidth="1"/>
    <col min="20" max="20" width="18.140625" bestFit="1" customWidth="1"/>
  </cols>
  <sheetData>
    <row r="1" spans="1:9" x14ac:dyDescent="0.25">
      <c r="A1" s="189" t="s">
        <v>185</v>
      </c>
      <c r="B1" s="189" t="s">
        <v>186</v>
      </c>
      <c r="C1" s="189" t="s">
        <v>187</v>
      </c>
      <c r="D1" s="189" t="s">
        <v>31</v>
      </c>
      <c r="E1" s="189" t="s">
        <v>12</v>
      </c>
      <c r="F1" s="189" t="s">
        <v>127</v>
      </c>
      <c r="G1" s="189" t="s">
        <v>34</v>
      </c>
      <c r="H1" t="s">
        <v>19</v>
      </c>
    </row>
    <row r="2" spans="1:9" x14ac:dyDescent="0.25">
      <c r="A2" s="190">
        <v>44435</v>
      </c>
      <c r="B2" s="58">
        <v>847.83811146009998</v>
      </c>
      <c r="C2" s="58"/>
      <c r="D2" s="58">
        <v>986.46</v>
      </c>
      <c r="E2" s="58">
        <v>1790.3</v>
      </c>
      <c r="F2" s="58"/>
      <c r="G2" s="58">
        <v>363.82</v>
      </c>
      <c r="H2">
        <v>8486.1200000000008</v>
      </c>
      <c r="I2">
        <f>SUM(B2:G2)</f>
        <v>3988.4181114601001</v>
      </c>
    </row>
    <row r="3" spans="1:9" x14ac:dyDescent="0.25">
      <c r="A3" s="190">
        <v>44436</v>
      </c>
      <c r="B3" s="58">
        <v>1360.2747851491131</v>
      </c>
      <c r="C3" s="58"/>
      <c r="D3" s="58">
        <v>993.83999999999992</v>
      </c>
      <c r="E3" s="58">
        <v>2949.8300000000004</v>
      </c>
      <c r="F3" s="58">
        <v>200</v>
      </c>
      <c r="G3" s="58">
        <v>310.31</v>
      </c>
      <c r="H3">
        <v>10478.870000000001</v>
      </c>
      <c r="I3" s="58">
        <f t="shared" ref="I3:I66" si="0">SUM(B3:G3)</f>
        <v>5814.2547851491136</v>
      </c>
    </row>
    <row r="4" spans="1:9" x14ac:dyDescent="0.25">
      <c r="A4" s="190">
        <v>44437</v>
      </c>
      <c r="B4" s="58">
        <v>1429.57</v>
      </c>
      <c r="C4" s="58"/>
      <c r="D4" s="58">
        <v>511.59000000000003</v>
      </c>
      <c r="E4" s="58">
        <v>878.56000000000006</v>
      </c>
      <c r="F4" s="58">
        <v>190.58</v>
      </c>
      <c r="G4" s="58">
        <v>466.4</v>
      </c>
      <c r="H4">
        <v>6544.41</v>
      </c>
      <c r="I4" s="58">
        <f t="shared" si="0"/>
        <v>3476.7</v>
      </c>
    </row>
    <row r="5" spans="1:9" x14ac:dyDescent="0.25">
      <c r="A5" s="190">
        <v>44438</v>
      </c>
      <c r="B5" s="58">
        <v>1400.3652926192801</v>
      </c>
      <c r="C5" s="58"/>
      <c r="D5" s="58">
        <v>369.17000000000007</v>
      </c>
      <c r="E5" s="58">
        <v>378.24</v>
      </c>
      <c r="F5" s="58">
        <v>194.49</v>
      </c>
      <c r="G5" s="58">
        <v>430.2</v>
      </c>
      <c r="H5">
        <v>9762.14</v>
      </c>
      <c r="I5" s="58">
        <f t="shared" si="0"/>
        <v>2772.4652926192803</v>
      </c>
    </row>
    <row r="6" spans="1:9" x14ac:dyDescent="0.25">
      <c r="A6" s="190">
        <v>44439</v>
      </c>
      <c r="B6" s="58">
        <v>1256.48</v>
      </c>
      <c r="C6" s="58"/>
      <c r="D6" s="58">
        <v>270.25</v>
      </c>
      <c r="E6" s="58">
        <v>478.33</v>
      </c>
      <c r="F6" s="58">
        <v>361.22</v>
      </c>
      <c r="G6" s="58">
        <v>262.45999999999998</v>
      </c>
      <c r="H6">
        <v>9466.6299999999992</v>
      </c>
      <c r="I6" s="58">
        <f t="shared" si="0"/>
        <v>2628.74</v>
      </c>
    </row>
    <row r="7" spans="1:9" x14ac:dyDescent="0.25">
      <c r="A7" s="190">
        <v>44440</v>
      </c>
      <c r="B7" s="58">
        <v>1851.1114816331901</v>
      </c>
      <c r="C7" s="58"/>
      <c r="D7" s="58">
        <v>437.77000000000004</v>
      </c>
      <c r="E7" s="58">
        <v>609.38</v>
      </c>
      <c r="F7" s="58">
        <v>398.7</v>
      </c>
      <c r="G7" s="58">
        <v>210.9</v>
      </c>
      <c r="H7">
        <v>13710.99</v>
      </c>
      <c r="I7" s="58">
        <f t="shared" si="0"/>
        <v>3507.8614816331901</v>
      </c>
    </row>
    <row r="8" spans="1:9" x14ac:dyDescent="0.25">
      <c r="A8" s="190">
        <v>44441</v>
      </c>
      <c r="B8" s="58">
        <v>2342.9412787097099</v>
      </c>
      <c r="C8" s="58"/>
      <c r="D8" s="58">
        <v>1076.5500000000002</v>
      </c>
      <c r="E8" s="58">
        <v>899.93999999999994</v>
      </c>
      <c r="F8" s="58">
        <v>696.93</v>
      </c>
      <c r="G8" s="58">
        <v>319.39</v>
      </c>
      <c r="H8">
        <v>6766.88</v>
      </c>
      <c r="I8" s="58">
        <f t="shared" si="0"/>
        <v>5335.7512787097103</v>
      </c>
    </row>
    <row r="9" spans="1:9" x14ac:dyDescent="0.25">
      <c r="A9" s="190">
        <v>44442</v>
      </c>
      <c r="B9" s="58">
        <v>2578.4800903518098</v>
      </c>
      <c r="C9" s="58"/>
      <c r="D9" s="58">
        <v>1576.3099999999997</v>
      </c>
      <c r="E9" s="58">
        <v>812.08</v>
      </c>
      <c r="F9" s="58">
        <v>2113</v>
      </c>
      <c r="G9" s="58">
        <v>154.27000000000001</v>
      </c>
      <c r="H9">
        <v>10408.280000000001</v>
      </c>
      <c r="I9" s="58">
        <f t="shared" si="0"/>
        <v>7234.1400903518097</v>
      </c>
    </row>
    <row r="10" spans="1:9" x14ac:dyDescent="0.25">
      <c r="A10" s="190">
        <v>44443</v>
      </c>
      <c r="B10" s="58">
        <v>3272.0759046041599</v>
      </c>
      <c r="C10" s="58"/>
      <c r="D10" s="58">
        <v>1137.2099999999998</v>
      </c>
      <c r="E10" s="58">
        <v>933.83</v>
      </c>
      <c r="F10" s="58">
        <v>2167</v>
      </c>
      <c r="G10" s="58">
        <v>197.51</v>
      </c>
      <c r="H10">
        <v>10540.83</v>
      </c>
      <c r="I10" s="58">
        <f t="shared" si="0"/>
        <v>7707.6259046041596</v>
      </c>
    </row>
    <row r="11" spans="1:9" x14ac:dyDescent="0.25">
      <c r="A11" s="190">
        <v>44444</v>
      </c>
      <c r="B11" s="58">
        <v>3469.7113187410996</v>
      </c>
      <c r="C11" s="58"/>
      <c r="D11" s="58">
        <v>810.27</v>
      </c>
      <c r="E11" s="58">
        <v>1025.78</v>
      </c>
      <c r="F11" s="58">
        <v>2753</v>
      </c>
      <c r="G11" s="58">
        <v>205.51</v>
      </c>
      <c r="H11">
        <v>14431.54</v>
      </c>
      <c r="I11" s="58">
        <f t="shared" si="0"/>
        <v>8264.2713187410991</v>
      </c>
    </row>
    <row r="12" spans="1:9" x14ac:dyDescent="0.25">
      <c r="A12" s="190">
        <v>44445</v>
      </c>
      <c r="B12" s="58">
        <v>3302.4277534035796</v>
      </c>
      <c r="C12" s="58"/>
      <c r="D12" s="58">
        <v>1124.8200000000002</v>
      </c>
      <c r="E12" s="58">
        <v>1242.3700000000001</v>
      </c>
      <c r="F12" s="58">
        <v>2214</v>
      </c>
      <c r="G12" s="58">
        <v>138.44</v>
      </c>
      <c r="H12">
        <v>7449.06</v>
      </c>
      <c r="I12" s="58">
        <f t="shared" si="0"/>
        <v>8022.0577534035792</v>
      </c>
    </row>
    <row r="13" spans="1:9" x14ac:dyDescent="0.25">
      <c r="A13" s="190">
        <v>44446</v>
      </c>
      <c r="B13" s="58">
        <v>3734.8433781984104</v>
      </c>
      <c r="C13" s="58"/>
      <c r="D13" s="58">
        <v>2883.93</v>
      </c>
      <c r="E13" s="58">
        <v>1040.73</v>
      </c>
      <c r="F13" s="58">
        <v>2648</v>
      </c>
      <c r="G13" s="58">
        <v>109.22</v>
      </c>
      <c r="H13">
        <v>9195.2099999999991</v>
      </c>
      <c r="I13" s="58">
        <f t="shared" si="0"/>
        <v>10416.723378198409</v>
      </c>
    </row>
    <row r="14" spans="1:9" x14ac:dyDescent="0.25">
      <c r="A14" s="190">
        <v>44447</v>
      </c>
      <c r="B14" s="58">
        <v>3498.7093930081496</v>
      </c>
      <c r="C14" s="58"/>
      <c r="D14" s="58">
        <v>908.83999999999992</v>
      </c>
      <c r="E14" s="58">
        <v>629.22</v>
      </c>
      <c r="F14" s="58">
        <v>2660</v>
      </c>
      <c r="G14" s="58">
        <v>72.930000000000007</v>
      </c>
      <c r="H14">
        <v>6644.68</v>
      </c>
      <c r="I14" s="58">
        <f t="shared" si="0"/>
        <v>7769.6993930081499</v>
      </c>
    </row>
    <row r="15" spans="1:9" x14ac:dyDescent="0.25">
      <c r="A15" s="190">
        <v>44448</v>
      </c>
      <c r="B15" s="58">
        <v>3690.3603752007702</v>
      </c>
      <c r="C15" s="58"/>
      <c r="D15" s="58">
        <v>52.660000000000004</v>
      </c>
      <c r="E15" s="58">
        <v>554.69000000000005</v>
      </c>
      <c r="F15" s="58">
        <v>2844</v>
      </c>
      <c r="G15" s="58">
        <v>62.1</v>
      </c>
      <c r="H15">
        <v>5529.43</v>
      </c>
      <c r="I15" s="58">
        <f t="shared" si="0"/>
        <v>7203.8103752007701</v>
      </c>
    </row>
    <row r="16" spans="1:9" x14ac:dyDescent="0.25">
      <c r="A16" s="190">
        <v>44449</v>
      </c>
      <c r="B16" s="58">
        <v>3281.0429743914201</v>
      </c>
      <c r="C16" s="58"/>
      <c r="D16" s="58">
        <v>42.07</v>
      </c>
      <c r="E16" s="58">
        <v>512.5</v>
      </c>
      <c r="F16" s="58">
        <v>2489</v>
      </c>
      <c r="G16" s="58">
        <v>95.83</v>
      </c>
      <c r="H16">
        <v>8503.32</v>
      </c>
      <c r="I16" s="58">
        <f t="shared" si="0"/>
        <v>6420.4429743914206</v>
      </c>
    </row>
    <row r="17" spans="1:21" x14ac:dyDescent="0.25">
      <c r="A17" s="190">
        <v>44450</v>
      </c>
      <c r="B17" s="58">
        <v>2980.39325857935</v>
      </c>
      <c r="C17" s="58"/>
      <c r="D17" s="58">
        <v>13</v>
      </c>
      <c r="E17" s="58">
        <v>494.77</v>
      </c>
      <c r="F17" s="58">
        <v>2509</v>
      </c>
      <c r="G17" s="58">
        <v>166.74</v>
      </c>
      <c r="H17">
        <v>12657.66</v>
      </c>
      <c r="I17" s="58">
        <f t="shared" si="0"/>
        <v>6163.9032585793502</v>
      </c>
    </row>
    <row r="18" spans="1:21" x14ac:dyDescent="0.25">
      <c r="A18" s="190">
        <v>44451</v>
      </c>
      <c r="B18" s="58">
        <v>3317.4705607787</v>
      </c>
      <c r="C18" s="58"/>
      <c r="D18" s="58">
        <v>341.65</v>
      </c>
      <c r="E18" s="58">
        <v>558.39</v>
      </c>
      <c r="F18" s="58">
        <v>2349</v>
      </c>
      <c r="G18" s="58">
        <v>124.11</v>
      </c>
      <c r="H18">
        <v>9991.39</v>
      </c>
      <c r="I18" s="58">
        <f t="shared" si="0"/>
        <v>6690.6205607786997</v>
      </c>
    </row>
    <row r="19" spans="1:21" x14ac:dyDescent="0.25">
      <c r="A19" s="190">
        <v>44452</v>
      </c>
      <c r="B19" s="58">
        <v>3253.7272598813702</v>
      </c>
      <c r="C19" s="58">
        <v>0.11</v>
      </c>
      <c r="D19" s="58">
        <v>628.78</v>
      </c>
      <c r="E19" s="58">
        <v>759.81000000000006</v>
      </c>
      <c r="F19" s="58">
        <v>2457</v>
      </c>
      <c r="G19" s="58">
        <v>163.22999999999999</v>
      </c>
      <c r="H19">
        <v>10411.31</v>
      </c>
      <c r="I19" s="58">
        <f t="shared" si="0"/>
        <v>7262.65725988137</v>
      </c>
    </row>
    <row r="20" spans="1:21" x14ac:dyDescent="0.25">
      <c r="A20" s="190">
        <v>44453</v>
      </c>
      <c r="B20" s="58">
        <v>2988.8245557257601</v>
      </c>
      <c r="C20" s="58">
        <v>162.99</v>
      </c>
      <c r="D20" s="58">
        <v>399.49</v>
      </c>
      <c r="E20" s="58">
        <v>929.6</v>
      </c>
      <c r="F20" s="58">
        <v>2481</v>
      </c>
      <c r="G20" s="58">
        <v>108.33</v>
      </c>
      <c r="H20">
        <v>8528.64</v>
      </c>
      <c r="I20" s="58">
        <f t="shared" si="0"/>
        <v>7070.2345557257604</v>
      </c>
    </row>
    <row r="21" spans="1:21" x14ac:dyDescent="0.25">
      <c r="A21" s="190">
        <v>44454</v>
      </c>
      <c r="B21" s="58">
        <v>2933.3034973598797</v>
      </c>
      <c r="C21" s="58">
        <v>419.56947226890998</v>
      </c>
      <c r="D21" s="58">
        <v>290.84000000000003</v>
      </c>
      <c r="E21" s="58">
        <v>1059.3800000000001</v>
      </c>
      <c r="F21" s="58">
        <v>2743</v>
      </c>
      <c r="G21" s="58">
        <v>106.95</v>
      </c>
      <c r="H21">
        <v>5198.93</v>
      </c>
      <c r="I21" s="58">
        <f t="shared" si="0"/>
        <v>7553.0429696287893</v>
      </c>
    </row>
    <row r="22" spans="1:21" x14ac:dyDescent="0.25">
      <c r="A22" s="190">
        <v>44455</v>
      </c>
      <c r="B22" s="58">
        <v>2959.8061534777798</v>
      </c>
      <c r="C22" s="58">
        <v>761.43450442975995</v>
      </c>
      <c r="D22" s="58">
        <v>302.5</v>
      </c>
      <c r="E22" s="58">
        <v>975.52</v>
      </c>
      <c r="F22" s="58">
        <v>1698</v>
      </c>
      <c r="G22" s="58">
        <v>91.99</v>
      </c>
      <c r="H22">
        <v>6415.73</v>
      </c>
      <c r="I22" s="58">
        <f t="shared" si="0"/>
        <v>6789.2506579075398</v>
      </c>
      <c r="O22" s="90" t="s">
        <v>147</v>
      </c>
      <c r="P22" s="90" t="s">
        <v>19</v>
      </c>
      <c r="Q22" s="90" t="s">
        <v>188</v>
      </c>
      <c r="R22" s="90" t="s">
        <v>189</v>
      </c>
      <c r="S22" s="194" t="s">
        <v>190</v>
      </c>
      <c r="T22" s="194" t="s">
        <v>191</v>
      </c>
    </row>
    <row r="23" spans="1:21" x14ac:dyDescent="0.25">
      <c r="A23" s="190">
        <v>44456</v>
      </c>
      <c r="B23" s="58">
        <v>2821.67489343129</v>
      </c>
      <c r="C23" s="58">
        <v>757.69213114414003</v>
      </c>
      <c r="D23" s="58">
        <v>305.59000000000003</v>
      </c>
      <c r="E23" s="58">
        <v>636.87</v>
      </c>
      <c r="F23" s="58">
        <v>2653</v>
      </c>
      <c r="G23" s="58">
        <v>135.58000000000001</v>
      </c>
      <c r="H23">
        <v>5942.57</v>
      </c>
      <c r="I23" s="58">
        <f t="shared" si="0"/>
        <v>7310.4070245754301</v>
      </c>
      <c r="K23" s="58"/>
      <c r="L23" s="58"/>
      <c r="O23" s="191" t="s">
        <v>153</v>
      </c>
      <c r="P23" s="192">
        <v>44738.17</v>
      </c>
      <c r="Q23" s="192">
        <v>18680.57818922849</v>
      </c>
      <c r="R23" s="193">
        <v>0.41755347143677291</v>
      </c>
      <c r="S23" s="193"/>
      <c r="T23" s="193"/>
    </row>
    <row r="24" spans="1:21" x14ac:dyDescent="0.25">
      <c r="A24" s="190">
        <v>44457</v>
      </c>
      <c r="B24" s="58">
        <v>3017.1803728443301</v>
      </c>
      <c r="C24" s="58">
        <v>744.07481813536003</v>
      </c>
      <c r="D24" s="58">
        <v>491.54999999999995</v>
      </c>
      <c r="E24" s="58">
        <v>640.29000000000008</v>
      </c>
      <c r="F24" s="58">
        <v>2373</v>
      </c>
      <c r="G24" s="58">
        <v>113.94</v>
      </c>
      <c r="H24">
        <v>5672.03</v>
      </c>
      <c r="I24" s="58">
        <f t="shared" si="0"/>
        <v>7380.03519097969</v>
      </c>
      <c r="K24" s="58"/>
      <c r="L24" s="58"/>
      <c r="O24" s="191" t="s">
        <v>154</v>
      </c>
      <c r="P24" s="192">
        <v>261093.75999999998</v>
      </c>
      <c r="Q24" s="192">
        <v>209580.93744651013</v>
      </c>
      <c r="R24" s="193">
        <v>0.80270373924872862</v>
      </c>
      <c r="S24" s="193"/>
      <c r="T24" s="193"/>
    </row>
    <row r="25" spans="1:21" x14ac:dyDescent="0.25">
      <c r="A25" s="190">
        <v>44458</v>
      </c>
      <c r="B25" s="58">
        <v>3005.47227316711</v>
      </c>
      <c r="C25" s="58">
        <v>759.78368279961001</v>
      </c>
      <c r="D25" s="58">
        <v>690.01</v>
      </c>
      <c r="E25" s="58">
        <v>1041.22</v>
      </c>
      <c r="F25" s="58">
        <v>2377</v>
      </c>
      <c r="G25" s="58">
        <v>124.65</v>
      </c>
      <c r="H25">
        <v>6653.82</v>
      </c>
      <c r="I25" s="58">
        <f t="shared" si="0"/>
        <v>7998.1359559667198</v>
      </c>
      <c r="K25" s="58"/>
      <c r="O25" s="191" t="s">
        <v>155</v>
      </c>
      <c r="P25" s="192">
        <v>251160.09999999998</v>
      </c>
      <c r="Q25" s="192">
        <v>267203.29684037738</v>
      </c>
      <c r="R25" s="193">
        <v>1.0638763754289691</v>
      </c>
      <c r="S25" s="193">
        <f>P25/P24-1</f>
        <v>-3.8046332474586886E-2</v>
      </c>
      <c r="T25" s="193">
        <f>Q25/Q24-1</f>
        <v>0.27494084192926094</v>
      </c>
      <c r="U25" s="195" t="s">
        <v>192</v>
      </c>
    </row>
    <row r="26" spans="1:21" x14ac:dyDescent="0.25">
      <c r="A26" s="190">
        <v>44459</v>
      </c>
      <c r="B26" s="58">
        <v>2944.8897826197999</v>
      </c>
      <c r="C26" s="58">
        <v>760.68514478197994</v>
      </c>
      <c r="D26" s="58">
        <v>676.12</v>
      </c>
      <c r="E26" s="58">
        <v>1017.7</v>
      </c>
      <c r="F26" s="58">
        <v>2249</v>
      </c>
      <c r="G26" s="58">
        <v>141.51</v>
      </c>
      <c r="H26">
        <v>10457.129999999999</v>
      </c>
      <c r="I26" s="58">
        <f t="shared" si="0"/>
        <v>7789.9049274017798</v>
      </c>
      <c r="O26" s="191" t="s">
        <v>156</v>
      </c>
      <c r="P26" s="192">
        <v>144223.57</v>
      </c>
      <c r="Q26" s="192">
        <v>86273.991738463781</v>
      </c>
      <c r="R26" s="193">
        <v>0.59819620148401387</v>
      </c>
      <c r="S26" s="193">
        <v>0.10344236882753766</v>
      </c>
      <c r="T26" s="193">
        <v>-0.3900629400552279</v>
      </c>
      <c r="U26" s="195" t="s">
        <v>193</v>
      </c>
    </row>
    <row r="27" spans="1:21" x14ac:dyDescent="0.25">
      <c r="A27" s="190">
        <v>44460</v>
      </c>
      <c r="B27" s="58">
        <v>2897.0918194855399</v>
      </c>
      <c r="C27" s="58">
        <v>773.87</v>
      </c>
      <c r="D27" s="58">
        <v>342.96</v>
      </c>
      <c r="E27" s="58">
        <v>567.4</v>
      </c>
      <c r="F27" s="58">
        <v>2292</v>
      </c>
      <c r="G27" s="58">
        <v>88.59</v>
      </c>
      <c r="H27">
        <v>8793.52</v>
      </c>
      <c r="I27" s="58">
        <f t="shared" si="0"/>
        <v>6961.91181948554</v>
      </c>
    </row>
    <row r="28" spans="1:21" x14ac:dyDescent="0.25">
      <c r="A28" s="190">
        <v>44461</v>
      </c>
      <c r="B28" s="58">
        <v>2822.1767328135702</v>
      </c>
      <c r="C28" s="58">
        <v>650.26946896958998</v>
      </c>
      <c r="D28" s="58">
        <v>840.94999999999993</v>
      </c>
      <c r="E28" s="58">
        <v>140.36000000000001</v>
      </c>
      <c r="F28" s="58">
        <v>2116</v>
      </c>
      <c r="G28" s="58">
        <v>81.86</v>
      </c>
      <c r="H28">
        <v>9579.86</v>
      </c>
      <c r="I28" s="58">
        <f t="shared" si="0"/>
        <v>6651.6162017831593</v>
      </c>
    </row>
    <row r="29" spans="1:21" x14ac:dyDescent="0.25">
      <c r="A29" s="190">
        <v>44462</v>
      </c>
      <c r="B29" s="58">
        <v>2807.23580177637</v>
      </c>
      <c r="C29" s="58">
        <v>451.85506185247999</v>
      </c>
      <c r="D29" s="58">
        <v>471.86000000000007</v>
      </c>
      <c r="E29" s="58">
        <v>707.16</v>
      </c>
      <c r="F29" s="58">
        <v>1558</v>
      </c>
      <c r="G29" s="58">
        <v>222.33</v>
      </c>
      <c r="H29">
        <v>6969.58</v>
      </c>
      <c r="I29" s="58">
        <f t="shared" si="0"/>
        <v>6218.4408636288499</v>
      </c>
    </row>
    <row r="30" spans="1:21" x14ac:dyDescent="0.25">
      <c r="A30" s="190">
        <v>44463</v>
      </c>
      <c r="B30" s="58">
        <v>2944.0739778724501</v>
      </c>
      <c r="C30" s="58">
        <v>446.97266237418</v>
      </c>
      <c r="D30" s="58">
        <v>875.53</v>
      </c>
      <c r="E30" s="58">
        <v>628.16</v>
      </c>
      <c r="F30" s="58">
        <v>1064</v>
      </c>
      <c r="G30" s="58">
        <v>270.18</v>
      </c>
      <c r="H30">
        <v>7748.72</v>
      </c>
      <c r="I30" s="58">
        <f t="shared" si="0"/>
        <v>6228.9166402466299</v>
      </c>
    </row>
    <row r="31" spans="1:21" x14ac:dyDescent="0.25">
      <c r="A31" s="190">
        <v>44464</v>
      </c>
      <c r="B31" s="58">
        <v>2812.6485683600404</v>
      </c>
      <c r="C31" s="58">
        <v>464.85282974296001</v>
      </c>
      <c r="D31" s="58">
        <v>760.72</v>
      </c>
      <c r="E31" s="58">
        <v>865.2299999999999</v>
      </c>
      <c r="F31" s="58">
        <v>949.93</v>
      </c>
      <c r="G31" s="58">
        <v>392.75</v>
      </c>
      <c r="H31">
        <v>7029.68</v>
      </c>
      <c r="I31" s="58">
        <f t="shared" si="0"/>
        <v>6246.1313981030007</v>
      </c>
    </row>
    <row r="32" spans="1:21" x14ac:dyDescent="0.25">
      <c r="A32" s="190">
        <v>44465</v>
      </c>
      <c r="B32" s="58">
        <v>2856.0975166277603</v>
      </c>
      <c r="C32" s="58">
        <v>451.35091349098002</v>
      </c>
      <c r="D32" s="58">
        <v>530.38</v>
      </c>
      <c r="E32" s="58">
        <v>836.3599999999999</v>
      </c>
      <c r="F32" s="58">
        <v>1324</v>
      </c>
      <c r="G32" s="58">
        <v>281.82</v>
      </c>
      <c r="H32">
        <v>12547.16</v>
      </c>
      <c r="I32" s="58">
        <f t="shared" si="0"/>
        <v>6280.0084301187399</v>
      </c>
    </row>
    <row r="33" spans="1:9" x14ac:dyDescent="0.25">
      <c r="A33" s="190">
        <v>44466</v>
      </c>
      <c r="B33" s="58">
        <v>2641.4203090032997</v>
      </c>
      <c r="C33" s="58">
        <v>423.43</v>
      </c>
      <c r="D33" s="58">
        <v>382.43</v>
      </c>
      <c r="E33" s="58">
        <v>900.71</v>
      </c>
      <c r="F33" s="58">
        <v>1536</v>
      </c>
      <c r="G33" s="58">
        <v>276.31</v>
      </c>
      <c r="H33">
        <v>10786.38</v>
      </c>
      <c r="I33" s="58">
        <f t="shared" si="0"/>
        <v>6160.3003090032998</v>
      </c>
    </row>
    <row r="34" spans="1:9" x14ac:dyDescent="0.25">
      <c r="A34" s="190">
        <v>44467</v>
      </c>
      <c r="B34" s="58">
        <v>2409.6558136122103</v>
      </c>
      <c r="C34" s="58">
        <v>479.43</v>
      </c>
      <c r="D34" s="58">
        <v>307.64000000000004</v>
      </c>
      <c r="E34" s="58">
        <v>938.68999999999994</v>
      </c>
      <c r="F34" s="58">
        <v>1459</v>
      </c>
      <c r="G34" s="58">
        <v>282.31</v>
      </c>
      <c r="H34">
        <v>5751</v>
      </c>
      <c r="I34" s="58">
        <f t="shared" si="0"/>
        <v>5876.72581361221</v>
      </c>
    </row>
    <row r="35" spans="1:9" x14ac:dyDescent="0.25">
      <c r="A35" s="190">
        <v>44468</v>
      </c>
      <c r="B35" s="58">
        <v>3102.5152693792502</v>
      </c>
      <c r="C35" s="58">
        <v>900.77</v>
      </c>
      <c r="D35" s="58">
        <v>301.45999999999998</v>
      </c>
      <c r="E35" s="58">
        <v>976.48</v>
      </c>
      <c r="F35" s="58">
        <v>1664</v>
      </c>
      <c r="G35" s="58">
        <v>278.82</v>
      </c>
      <c r="H35">
        <v>8718.31</v>
      </c>
      <c r="I35" s="58">
        <f t="shared" si="0"/>
        <v>7224.0452693792504</v>
      </c>
    </row>
    <row r="36" spans="1:9" x14ac:dyDescent="0.25">
      <c r="A36" s="190">
        <v>44469</v>
      </c>
      <c r="B36" s="58">
        <v>3341.7428119533697</v>
      </c>
      <c r="C36" s="58">
        <v>933.99157952865005</v>
      </c>
      <c r="D36" s="58">
        <v>322.64</v>
      </c>
      <c r="E36" s="58">
        <v>1246.06</v>
      </c>
      <c r="F36" s="58">
        <v>1716</v>
      </c>
      <c r="G36" s="58">
        <v>281.83</v>
      </c>
      <c r="H36">
        <v>8060.12</v>
      </c>
      <c r="I36" s="58">
        <f t="shared" si="0"/>
        <v>7842.2643914820201</v>
      </c>
    </row>
    <row r="37" spans="1:9" x14ac:dyDescent="0.25">
      <c r="A37" s="190">
        <v>44470</v>
      </c>
      <c r="B37" s="58">
        <v>3235.9113825016202</v>
      </c>
      <c r="C37" s="58">
        <v>1134.3008507154</v>
      </c>
      <c r="D37" s="58">
        <v>437.43000000000006</v>
      </c>
      <c r="E37" s="58">
        <v>1003.0100000000001</v>
      </c>
      <c r="F37" s="58">
        <v>1595</v>
      </c>
      <c r="G37" s="58">
        <v>279.27999999999997</v>
      </c>
      <c r="H37">
        <v>7512.38</v>
      </c>
      <c r="I37" s="58">
        <f t="shared" si="0"/>
        <v>7684.9322332170204</v>
      </c>
    </row>
    <row r="38" spans="1:9" x14ac:dyDescent="0.25">
      <c r="A38" s="190">
        <v>44471</v>
      </c>
      <c r="B38" s="58">
        <v>3151.0384559944</v>
      </c>
      <c r="C38" s="58">
        <v>1077.4179680448999</v>
      </c>
      <c r="D38" s="58">
        <v>810.96</v>
      </c>
      <c r="E38" s="58">
        <v>1256.1400000000001</v>
      </c>
      <c r="F38" s="58">
        <v>1595</v>
      </c>
      <c r="G38" s="58">
        <v>358.17</v>
      </c>
      <c r="H38">
        <v>8968.24</v>
      </c>
      <c r="I38" s="58">
        <f t="shared" si="0"/>
        <v>8248.7264240392997</v>
      </c>
    </row>
    <row r="39" spans="1:9" x14ac:dyDescent="0.25">
      <c r="A39" s="190">
        <v>44472</v>
      </c>
      <c r="B39" s="58">
        <v>3343.0521768209501</v>
      </c>
      <c r="C39" s="58">
        <v>1085.6038346019</v>
      </c>
      <c r="D39" s="58">
        <v>970.44</v>
      </c>
      <c r="E39" s="58">
        <v>1421.93</v>
      </c>
      <c r="F39" s="58">
        <v>1638</v>
      </c>
      <c r="G39" s="58">
        <v>302.79000000000002</v>
      </c>
      <c r="H39">
        <v>6481.6</v>
      </c>
      <c r="I39" s="58">
        <f t="shared" si="0"/>
        <v>8761.8160114228522</v>
      </c>
    </row>
    <row r="40" spans="1:9" x14ac:dyDescent="0.25">
      <c r="A40" s="190">
        <v>44473</v>
      </c>
      <c r="B40" s="58">
        <v>3186.18887464523</v>
      </c>
      <c r="C40" s="58">
        <v>1088.8922870900001</v>
      </c>
      <c r="D40" s="58">
        <v>363.45</v>
      </c>
      <c r="E40" s="58">
        <v>1032.56</v>
      </c>
      <c r="F40" s="58">
        <v>1735</v>
      </c>
      <c r="G40" s="58">
        <v>304.82</v>
      </c>
      <c r="H40">
        <v>5929.05</v>
      </c>
      <c r="I40" s="58">
        <f t="shared" si="0"/>
        <v>7710.9111617352301</v>
      </c>
    </row>
    <row r="41" spans="1:9" x14ac:dyDescent="0.25">
      <c r="A41" s="190">
        <v>44474</v>
      </c>
      <c r="B41" s="58">
        <v>2935.0620757194042</v>
      </c>
      <c r="C41" s="58">
        <v>1031.8345707025001</v>
      </c>
      <c r="D41" s="58">
        <v>308.46999999999997</v>
      </c>
      <c r="E41" s="58">
        <v>1339.88</v>
      </c>
      <c r="F41" s="58">
        <v>1596</v>
      </c>
      <c r="G41" s="58">
        <v>302.92</v>
      </c>
      <c r="H41">
        <v>8579.36</v>
      </c>
      <c r="I41" s="58">
        <f t="shared" si="0"/>
        <v>7514.1666464219043</v>
      </c>
    </row>
    <row r="42" spans="1:9" x14ac:dyDescent="0.25">
      <c r="A42" s="190">
        <v>44475</v>
      </c>
      <c r="B42" s="58">
        <v>3179.2002462522096</v>
      </c>
      <c r="C42" s="58">
        <v>1083.9680192343999</v>
      </c>
      <c r="D42" s="58">
        <v>300.11</v>
      </c>
      <c r="E42" s="58">
        <v>1019.78</v>
      </c>
      <c r="F42" s="58">
        <v>1582</v>
      </c>
      <c r="G42" s="58">
        <v>242.71</v>
      </c>
      <c r="H42">
        <v>5613.67</v>
      </c>
      <c r="I42" s="58">
        <f t="shared" si="0"/>
        <v>7407.7682654866085</v>
      </c>
    </row>
    <row r="43" spans="1:9" x14ac:dyDescent="0.25">
      <c r="A43" s="190">
        <v>44476</v>
      </c>
      <c r="B43" s="58">
        <v>3036.94137403791</v>
      </c>
      <c r="C43" s="58">
        <v>1138.4179073956</v>
      </c>
      <c r="D43" s="58">
        <v>384.91</v>
      </c>
      <c r="E43" s="58">
        <v>1030.6400000000001</v>
      </c>
      <c r="F43" s="58">
        <v>1577</v>
      </c>
      <c r="G43" s="58">
        <v>277.41000000000003</v>
      </c>
      <c r="H43">
        <v>4520</v>
      </c>
      <c r="I43" s="58">
        <f t="shared" si="0"/>
        <v>7445.3192814335098</v>
      </c>
    </row>
    <row r="44" spans="1:9" x14ac:dyDescent="0.25">
      <c r="A44" s="190">
        <v>44477</v>
      </c>
      <c r="B44" s="58">
        <v>3131.5671783801899</v>
      </c>
      <c r="C44" s="58">
        <v>1226.8209440996</v>
      </c>
      <c r="D44" s="58">
        <v>803.95</v>
      </c>
      <c r="E44" s="58">
        <v>961.5</v>
      </c>
      <c r="F44" s="58">
        <v>2169</v>
      </c>
      <c r="G44" s="58">
        <v>284.12</v>
      </c>
      <c r="H44">
        <v>9594.76</v>
      </c>
      <c r="I44" s="58">
        <f t="shared" si="0"/>
        <v>8576.9581224797894</v>
      </c>
    </row>
    <row r="45" spans="1:9" x14ac:dyDescent="0.25">
      <c r="A45" s="190">
        <v>44478</v>
      </c>
      <c r="B45" s="58">
        <v>3281.1322948412098</v>
      </c>
      <c r="C45" s="58">
        <v>1171.6498519529</v>
      </c>
      <c r="D45" s="58">
        <v>1019.4899999999999</v>
      </c>
      <c r="E45" s="58">
        <v>852.7</v>
      </c>
      <c r="F45" s="58">
        <v>2111</v>
      </c>
      <c r="G45" s="58">
        <v>350.46</v>
      </c>
      <c r="H45">
        <v>8823.52</v>
      </c>
      <c r="I45" s="58">
        <f t="shared" si="0"/>
        <v>8786.4321467941081</v>
      </c>
    </row>
    <row r="46" spans="1:9" x14ac:dyDescent="0.25">
      <c r="A46" s="190">
        <v>44479</v>
      </c>
      <c r="B46" s="58">
        <v>3372.2248882192598</v>
      </c>
      <c r="C46" s="58">
        <v>1176.3699999999999</v>
      </c>
      <c r="D46" s="58">
        <v>934.20999999999992</v>
      </c>
      <c r="E46" s="58">
        <v>848.84</v>
      </c>
      <c r="F46" s="58">
        <v>1276</v>
      </c>
      <c r="G46" s="58">
        <v>305.61</v>
      </c>
      <c r="H46">
        <v>8350.94</v>
      </c>
      <c r="I46" s="58">
        <f t="shared" si="0"/>
        <v>7913.2548882192596</v>
      </c>
    </row>
    <row r="47" spans="1:9" x14ac:dyDescent="0.25">
      <c r="A47" s="190">
        <v>44480</v>
      </c>
      <c r="B47" s="58">
        <v>3135.7510480984702</v>
      </c>
      <c r="C47" s="58">
        <v>1164.47</v>
      </c>
      <c r="D47" s="58">
        <v>891.56999999999994</v>
      </c>
      <c r="E47" s="58">
        <v>891.35</v>
      </c>
      <c r="F47" s="58">
        <v>1572</v>
      </c>
      <c r="G47" s="58">
        <v>297.24</v>
      </c>
      <c r="H47">
        <v>10634.7</v>
      </c>
      <c r="I47" s="58">
        <f t="shared" si="0"/>
        <v>7952.3810480984703</v>
      </c>
    </row>
    <row r="48" spans="1:9" x14ac:dyDescent="0.25">
      <c r="A48" s="190">
        <v>44481</v>
      </c>
      <c r="B48" s="58">
        <v>2925.0846451003003</v>
      </c>
      <c r="C48" s="58">
        <v>1261.7338547718</v>
      </c>
      <c r="D48" s="58">
        <v>803.9</v>
      </c>
      <c r="E48" s="58">
        <v>1286.25</v>
      </c>
      <c r="F48" s="58">
        <v>1270</v>
      </c>
      <c r="G48" s="58">
        <v>326.61</v>
      </c>
      <c r="H48">
        <v>6614.13</v>
      </c>
      <c r="I48" s="58">
        <f t="shared" si="0"/>
        <v>7873.5784998721001</v>
      </c>
    </row>
    <row r="49" spans="1:9" x14ac:dyDescent="0.25">
      <c r="A49" s="190">
        <v>44482</v>
      </c>
      <c r="B49" s="58">
        <v>3031.5679996266899</v>
      </c>
      <c r="C49" s="58">
        <v>1335.59</v>
      </c>
      <c r="D49" s="58">
        <v>357.69</v>
      </c>
      <c r="E49" s="58">
        <v>1313.44</v>
      </c>
      <c r="F49" s="58">
        <v>1280</v>
      </c>
      <c r="G49" s="58">
        <v>335.11</v>
      </c>
      <c r="H49">
        <v>6079.28</v>
      </c>
      <c r="I49" s="58">
        <f t="shared" si="0"/>
        <v>7653.3979996266889</v>
      </c>
    </row>
    <row r="50" spans="1:9" x14ac:dyDescent="0.25">
      <c r="A50" s="190">
        <v>44483</v>
      </c>
      <c r="B50" s="58">
        <v>2931.7814733186819</v>
      </c>
      <c r="C50" s="58">
        <v>1420.977719961</v>
      </c>
      <c r="D50" s="58">
        <v>385.15999999999997</v>
      </c>
      <c r="E50" s="58">
        <v>1222.6100000000001</v>
      </c>
      <c r="F50" s="58">
        <v>1280</v>
      </c>
      <c r="G50" s="58">
        <v>102.48</v>
      </c>
      <c r="H50">
        <v>9417.7199999999993</v>
      </c>
      <c r="I50" s="58">
        <f t="shared" si="0"/>
        <v>7343.0091932796822</v>
      </c>
    </row>
    <row r="51" spans="1:9" x14ac:dyDescent="0.25">
      <c r="A51" s="190">
        <v>44484</v>
      </c>
      <c r="B51" s="58">
        <v>3005.6738779360599</v>
      </c>
      <c r="C51" s="58">
        <v>1686.9182771456999</v>
      </c>
      <c r="D51" s="58">
        <v>760.47</v>
      </c>
      <c r="E51" s="58">
        <v>959.13000000000011</v>
      </c>
      <c r="F51" s="58">
        <v>1280</v>
      </c>
      <c r="G51" s="58">
        <v>103.27</v>
      </c>
      <c r="H51">
        <v>8653.35</v>
      </c>
      <c r="I51" s="58">
        <f t="shared" si="0"/>
        <v>7795.462155081761</v>
      </c>
    </row>
    <row r="52" spans="1:9" x14ac:dyDescent="0.25">
      <c r="A52" s="190">
        <v>44485</v>
      </c>
      <c r="B52" s="58">
        <v>3088.1446126157198</v>
      </c>
      <c r="C52" s="58">
        <v>1705.0538452021001</v>
      </c>
      <c r="D52" s="58">
        <v>2420.4699999999998</v>
      </c>
      <c r="E52" s="58">
        <v>1058.83</v>
      </c>
      <c r="F52" s="58">
        <v>1280</v>
      </c>
      <c r="G52" s="58">
        <v>303.72000000000003</v>
      </c>
      <c r="H52">
        <v>8431.14</v>
      </c>
      <c r="I52" s="58">
        <f t="shared" si="0"/>
        <v>9856.2184578178185</v>
      </c>
    </row>
    <row r="53" spans="1:9" x14ac:dyDescent="0.25">
      <c r="A53" s="190">
        <v>44486</v>
      </c>
      <c r="B53" s="58">
        <v>3041.5231864041798</v>
      </c>
      <c r="C53" s="58">
        <v>1818.8622189201999</v>
      </c>
      <c r="D53" s="58">
        <v>6175.54</v>
      </c>
      <c r="E53" s="58">
        <v>469.46</v>
      </c>
      <c r="F53" s="58">
        <v>1280</v>
      </c>
      <c r="G53" s="58">
        <v>137.65</v>
      </c>
      <c r="H53">
        <v>6499.47</v>
      </c>
      <c r="I53" s="58">
        <f t="shared" si="0"/>
        <v>12923.035405324377</v>
      </c>
    </row>
    <row r="54" spans="1:9" x14ac:dyDescent="0.25">
      <c r="A54" s="190">
        <v>44487</v>
      </c>
      <c r="B54" s="58">
        <v>2969.9666275884897</v>
      </c>
      <c r="C54" s="58">
        <v>1964.5602014573999</v>
      </c>
      <c r="D54" s="58">
        <v>9255.58</v>
      </c>
      <c r="E54" s="58">
        <v>21.1</v>
      </c>
      <c r="F54" s="58">
        <v>1280</v>
      </c>
      <c r="G54" s="58">
        <v>250.13</v>
      </c>
      <c r="H54">
        <v>8315.2900000000009</v>
      </c>
      <c r="I54" s="58">
        <f t="shared" si="0"/>
        <v>15741.336829045889</v>
      </c>
    </row>
    <row r="55" spans="1:9" x14ac:dyDescent="0.25">
      <c r="A55" s="190">
        <v>44488</v>
      </c>
      <c r="B55" s="58">
        <v>2779.3246183791202</v>
      </c>
      <c r="C55" s="58">
        <v>2088.8200000000002</v>
      </c>
      <c r="D55" s="58">
        <v>6785.71</v>
      </c>
      <c r="E55" s="58">
        <v>12.620000000000001</v>
      </c>
      <c r="F55" s="58">
        <v>1277</v>
      </c>
      <c r="G55" s="58">
        <v>287.06</v>
      </c>
      <c r="H55">
        <v>6053.96</v>
      </c>
      <c r="I55" s="58">
        <f t="shared" si="0"/>
        <v>13230.534618379121</v>
      </c>
    </row>
    <row r="56" spans="1:9" x14ac:dyDescent="0.25">
      <c r="A56" s="190">
        <v>44489</v>
      </c>
      <c r="B56" s="58">
        <v>2548.5127251890999</v>
      </c>
      <c r="C56" s="58">
        <v>2467.2560061229001</v>
      </c>
      <c r="D56" s="58">
        <v>6554.7599999999993</v>
      </c>
      <c r="E56" s="58">
        <v>22.2</v>
      </c>
      <c r="F56" s="58">
        <v>1220</v>
      </c>
      <c r="G56" s="58">
        <v>271.2</v>
      </c>
      <c r="H56">
        <v>8667.1299999999992</v>
      </c>
      <c r="I56" s="58">
        <f t="shared" si="0"/>
        <v>13083.928731312</v>
      </c>
    </row>
    <row r="57" spans="1:9" x14ac:dyDescent="0.25">
      <c r="A57" s="190">
        <v>44490</v>
      </c>
      <c r="B57" s="58">
        <v>2808.9694001374901</v>
      </c>
      <c r="C57" s="58">
        <v>3171.6751051911297</v>
      </c>
      <c r="D57" s="58">
        <v>650.70999999999992</v>
      </c>
      <c r="E57" s="58">
        <v>16.209999999999997</v>
      </c>
      <c r="F57" s="58">
        <v>900</v>
      </c>
      <c r="G57" s="58">
        <v>251.92</v>
      </c>
      <c r="H57">
        <v>4207.5200000000004</v>
      </c>
      <c r="I57" s="58">
        <f t="shared" si="0"/>
        <v>7799.4845053286199</v>
      </c>
    </row>
    <row r="58" spans="1:9" x14ac:dyDescent="0.25">
      <c r="A58" s="190">
        <v>44491</v>
      </c>
      <c r="B58" s="58">
        <v>2875.2832565592598</v>
      </c>
      <c r="C58" s="58">
        <v>3133.5669013827001</v>
      </c>
      <c r="D58" s="58">
        <v>909.1400000000001</v>
      </c>
      <c r="E58" s="58">
        <v>60.070000000000007</v>
      </c>
      <c r="F58" s="58">
        <v>1179</v>
      </c>
      <c r="G58" s="58">
        <v>187.87</v>
      </c>
      <c r="H58">
        <v>13132.06</v>
      </c>
      <c r="I58" s="58">
        <f t="shared" si="0"/>
        <v>8344.9301579419607</v>
      </c>
    </row>
    <row r="59" spans="1:9" x14ac:dyDescent="0.25">
      <c r="A59" s="190">
        <v>44492</v>
      </c>
      <c r="B59" s="58">
        <v>2634.1636822936998</v>
      </c>
      <c r="C59" s="58">
        <v>2833.0708737405002</v>
      </c>
      <c r="D59" s="58">
        <v>553.34000000000015</v>
      </c>
      <c r="E59" s="58">
        <v>162.29000000000002</v>
      </c>
      <c r="F59" s="58">
        <v>900</v>
      </c>
      <c r="G59" s="58">
        <v>212.8</v>
      </c>
      <c r="H59">
        <v>7285.13</v>
      </c>
      <c r="I59" s="58">
        <f t="shared" si="0"/>
        <v>7295.6645560342004</v>
      </c>
    </row>
    <row r="60" spans="1:9" x14ac:dyDescent="0.25">
      <c r="A60" s="190">
        <v>44493</v>
      </c>
      <c r="B60" s="58">
        <v>2352.9566693041897</v>
      </c>
      <c r="C60" s="58">
        <v>2800.9304073527001</v>
      </c>
      <c r="D60" s="58">
        <v>662.02</v>
      </c>
      <c r="E60" s="58">
        <v>392.42</v>
      </c>
      <c r="F60" s="58">
        <v>900</v>
      </c>
      <c r="G60" s="58">
        <v>62.18</v>
      </c>
      <c r="H60">
        <v>7982.79</v>
      </c>
      <c r="I60" s="58">
        <f t="shared" si="0"/>
        <v>7170.5070766568897</v>
      </c>
    </row>
    <row r="61" spans="1:9" x14ac:dyDescent="0.25">
      <c r="A61" s="190">
        <v>44494</v>
      </c>
      <c r="B61" s="58">
        <v>2367.8274901667401</v>
      </c>
      <c r="C61" s="58">
        <v>2686.74</v>
      </c>
      <c r="D61" s="58">
        <v>318.09999999999997</v>
      </c>
      <c r="E61" s="58">
        <v>351.36</v>
      </c>
      <c r="F61" s="58">
        <v>900</v>
      </c>
      <c r="G61" s="58">
        <v>156.86000000000001</v>
      </c>
      <c r="H61">
        <v>11000.35</v>
      </c>
      <c r="I61" s="58">
        <f t="shared" si="0"/>
        <v>6780.8874901667396</v>
      </c>
    </row>
    <row r="62" spans="1:9" x14ac:dyDescent="0.25">
      <c r="A62" s="190">
        <v>44495</v>
      </c>
      <c r="B62" s="58">
        <v>2386.4783928575598</v>
      </c>
      <c r="C62" s="58">
        <v>2782.8302585852998</v>
      </c>
      <c r="D62" s="58">
        <v>430.82999999999993</v>
      </c>
      <c r="E62" s="58">
        <v>353.06000000000006</v>
      </c>
      <c r="F62" s="58">
        <v>900</v>
      </c>
      <c r="G62" s="58">
        <v>50.64</v>
      </c>
      <c r="H62">
        <v>8506.83</v>
      </c>
      <c r="I62" s="58">
        <f t="shared" si="0"/>
        <v>6903.8386514428603</v>
      </c>
    </row>
    <row r="63" spans="1:9" x14ac:dyDescent="0.25">
      <c r="A63" s="190">
        <v>44496</v>
      </c>
      <c r="B63" s="58">
        <v>2305.5436989189798</v>
      </c>
      <c r="C63" s="58">
        <v>2761.3064327829002</v>
      </c>
      <c r="D63" s="58">
        <v>1256.0700000000002</v>
      </c>
      <c r="E63" s="58">
        <v>635.63</v>
      </c>
      <c r="F63" s="58">
        <v>900</v>
      </c>
      <c r="G63" s="58">
        <v>38.68</v>
      </c>
      <c r="H63">
        <v>7309.83</v>
      </c>
      <c r="I63" s="58">
        <f t="shared" si="0"/>
        <v>7897.2301317018801</v>
      </c>
    </row>
    <row r="64" spans="1:9" x14ac:dyDescent="0.25">
      <c r="A64" s="190">
        <v>44497</v>
      </c>
      <c r="B64" s="58">
        <v>2399.9034279404204</v>
      </c>
      <c r="C64" s="58">
        <v>2727.0991511677998</v>
      </c>
      <c r="D64" s="58">
        <v>942.29</v>
      </c>
      <c r="E64" s="58">
        <v>780.9799999999999</v>
      </c>
      <c r="F64" s="58">
        <v>900</v>
      </c>
      <c r="G64" s="58">
        <v>40.78</v>
      </c>
      <c r="H64">
        <v>6110.29</v>
      </c>
      <c r="I64" s="58">
        <f t="shared" si="0"/>
        <v>7791.05257910822</v>
      </c>
    </row>
    <row r="65" spans="1:9" x14ac:dyDescent="0.25">
      <c r="A65" s="190">
        <v>44498</v>
      </c>
      <c r="B65" s="58">
        <v>2486.45391903061</v>
      </c>
      <c r="C65" s="58">
        <v>2902.1940728359996</v>
      </c>
      <c r="D65" s="58">
        <v>1040.3000000000002</v>
      </c>
      <c r="E65" s="58">
        <v>546.79999999999995</v>
      </c>
      <c r="F65" s="58">
        <v>1158</v>
      </c>
      <c r="G65" s="58">
        <v>183.13</v>
      </c>
      <c r="H65">
        <v>5674.27</v>
      </c>
      <c r="I65" s="58">
        <f t="shared" si="0"/>
        <v>8316.8779918666096</v>
      </c>
    </row>
    <row r="66" spans="1:9" x14ac:dyDescent="0.25">
      <c r="A66" s="190">
        <v>44499</v>
      </c>
      <c r="B66" s="58">
        <v>2578.5962638751098</v>
      </c>
      <c r="C66" s="58">
        <v>2885.5393535891999</v>
      </c>
      <c r="D66" s="58">
        <v>872.75999999999988</v>
      </c>
      <c r="E66" s="58">
        <v>553.55999999999995</v>
      </c>
      <c r="F66" s="58">
        <v>900</v>
      </c>
      <c r="G66" s="58">
        <v>174.57</v>
      </c>
      <c r="H66">
        <v>3715.54</v>
      </c>
      <c r="I66" s="58">
        <f t="shared" si="0"/>
        <v>7965.0256174643091</v>
      </c>
    </row>
    <row r="67" spans="1:9" x14ac:dyDescent="0.25">
      <c r="A67" s="190">
        <v>44500</v>
      </c>
      <c r="B67" s="58">
        <v>2504.2820266752401</v>
      </c>
      <c r="C67" s="58">
        <v>2933.4879369024002</v>
      </c>
      <c r="D67" s="58">
        <v>550.53</v>
      </c>
      <c r="E67" s="58">
        <v>460.15999999999997</v>
      </c>
      <c r="F67" s="58">
        <v>900</v>
      </c>
      <c r="G67" s="58">
        <v>86.17</v>
      </c>
      <c r="H67">
        <v>22495.8</v>
      </c>
      <c r="I67" s="58">
        <f t="shared" ref="I67:I84" si="1">SUM(B67:G67)</f>
        <v>7434.6299635776404</v>
      </c>
    </row>
    <row r="68" spans="1:9" x14ac:dyDescent="0.25">
      <c r="A68" s="190">
        <v>44501</v>
      </c>
      <c r="B68" s="58">
        <v>2502.3647073854399</v>
      </c>
      <c r="C68" s="58">
        <v>2817.3834458659003</v>
      </c>
      <c r="D68" s="58">
        <v>1013.56</v>
      </c>
      <c r="E68" s="58">
        <v>506.03999999999996</v>
      </c>
      <c r="F68" s="58">
        <v>900</v>
      </c>
      <c r="G68" s="58">
        <v>163.46</v>
      </c>
      <c r="H68">
        <v>15876.7</v>
      </c>
      <c r="I68" s="58">
        <f t="shared" si="1"/>
        <v>7902.8081532513406</v>
      </c>
    </row>
    <row r="69" spans="1:9" x14ac:dyDescent="0.25">
      <c r="A69" s="190">
        <v>44502</v>
      </c>
      <c r="B69" s="58">
        <v>2375.0184936302699</v>
      </c>
      <c r="C69" s="58">
        <v>2821.0608547225002</v>
      </c>
      <c r="D69" s="58">
        <v>1031.76</v>
      </c>
      <c r="E69" s="58">
        <v>376.12</v>
      </c>
      <c r="F69" s="58">
        <v>900</v>
      </c>
      <c r="G69" s="58">
        <v>8.0299999999999994</v>
      </c>
      <c r="H69">
        <v>11409.16</v>
      </c>
      <c r="I69" s="58">
        <f t="shared" si="1"/>
        <v>7511.9893483527703</v>
      </c>
    </row>
    <row r="70" spans="1:9" x14ac:dyDescent="0.25">
      <c r="A70" s="190">
        <v>44503</v>
      </c>
      <c r="B70" s="58">
        <v>2592.7821800657498</v>
      </c>
      <c r="C70" s="58">
        <v>3068.3630106720998</v>
      </c>
      <c r="D70" s="58">
        <v>1043.1300000000001</v>
      </c>
      <c r="E70" s="58">
        <v>623.89</v>
      </c>
      <c r="F70" s="58">
        <v>893.6</v>
      </c>
      <c r="G70" s="58">
        <v>0</v>
      </c>
      <c r="H70">
        <v>10636.33</v>
      </c>
      <c r="I70" s="58">
        <f t="shared" si="1"/>
        <v>8221.7651907378495</v>
      </c>
    </row>
    <row r="71" spans="1:9" x14ac:dyDescent="0.25">
      <c r="A71" s="190">
        <v>44504</v>
      </c>
      <c r="B71" s="58">
        <v>1598.4245953342102</v>
      </c>
      <c r="C71" s="58">
        <v>1511.6881097205999</v>
      </c>
      <c r="D71" s="58">
        <v>637.63000000000022</v>
      </c>
      <c r="E71" s="58">
        <v>935.75</v>
      </c>
      <c r="F71" s="58">
        <v>900</v>
      </c>
      <c r="G71" s="58">
        <v>0</v>
      </c>
      <c r="H71">
        <v>7758.16</v>
      </c>
      <c r="I71" s="58">
        <f t="shared" si="1"/>
        <v>5583.4927050548104</v>
      </c>
    </row>
    <row r="72" spans="1:9" x14ac:dyDescent="0.25">
      <c r="A72" s="190">
        <v>44505</v>
      </c>
      <c r="B72" s="58">
        <v>1715.94120021003</v>
      </c>
      <c r="C72" s="58">
        <v>2434.6123372728002</v>
      </c>
      <c r="D72" s="58">
        <v>797.16000000000008</v>
      </c>
      <c r="E72" s="58">
        <v>874.4</v>
      </c>
      <c r="F72" s="58">
        <v>900</v>
      </c>
      <c r="G72" s="58">
        <v>51.78</v>
      </c>
      <c r="H72">
        <v>7420.8</v>
      </c>
      <c r="I72" s="58">
        <f t="shared" si="1"/>
        <v>6773.8935374828297</v>
      </c>
    </row>
    <row r="73" spans="1:9" x14ac:dyDescent="0.25">
      <c r="A73" s="190">
        <v>44506</v>
      </c>
      <c r="B73" s="58">
        <v>1660.08</v>
      </c>
      <c r="C73" s="58">
        <v>2481.7809252274997</v>
      </c>
      <c r="D73" s="58">
        <v>336.37</v>
      </c>
      <c r="E73" s="58">
        <v>628.62</v>
      </c>
      <c r="F73" s="58">
        <v>900</v>
      </c>
      <c r="G73" s="58">
        <v>82.77</v>
      </c>
      <c r="H73">
        <v>10156.379999999999</v>
      </c>
      <c r="I73" s="58">
        <f t="shared" si="1"/>
        <v>6089.6209252275003</v>
      </c>
    </row>
    <row r="74" spans="1:9" x14ac:dyDescent="0.25">
      <c r="A74" s="190">
        <v>44507</v>
      </c>
      <c r="B74" s="58">
        <v>1444.6558619482</v>
      </c>
      <c r="C74" s="58">
        <v>1967.7831616428</v>
      </c>
      <c r="D74" s="58">
        <v>385.06</v>
      </c>
      <c r="E74" s="58">
        <v>1100.72</v>
      </c>
      <c r="F74" s="58">
        <v>900</v>
      </c>
      <c r="G74" s="58">
        <v>110.65</v>
      </c>
      <c r="H74">
        <v>8715.76</v>
      </c>
      <c r="I74" s="58">
        <f t="shared" si="1"/>
        <v>5908.8690235909999</v>
      </c>
    </row>
    <row r="75" spans="1:9" x14ac:dyDescent="0.25">
      <c r="A75" s="190">
        <v>44508</v>
      </c>
      <c r="B75" s="58">
        <v>1415.4210866296</v>
      </c>
      <c r="C75" s="58">
        <v>2029.2043204684001</v>
      </c>
      <c r="D75" s="58">
        <v>379.75</v>
      </c>
      <c r="E75" s="58">
        <v>1401</v>
      </c>
      <c r="F75" s="58">
        <v>900</v>
      </c>
      <c r="G75" s="58">
        <v>62.54</v>
      </c>
      <c r="H75">
        <v>8169.66</v>
      </c>
      <c r="I75" s="58">
        <f t="shared" si="1"/>
        <v>6187.9154070980003</v>
      </c>
    </row>
    <row r="76" spans="1:9" x14ac:dyDescent="0.25">
      <c r="A76" s="190">
        <v>44509</v>
      </c>
      <c r="B76" s="58">
        <v>1125.9418476962701</v>
      </c>
      <c r="C76" s="58">
        <v>1249.0120034152001</v>
      </c>
      <c r="D76" s="58">
        <v>302.83</v>
      </c>
      <c r="E76" s="58">
        <v>906.05000000000007</v>
      </c>
      <c r="F76" s="58">
        <v>1187</v>
      </c>
      <c r="G76" s="58">
        <v>59.23</v>
      </c>
      <c r="H76">
        <v>8297.82</v>
      </c>
      <c r="I76" s="58">
        <f t="shared" si="1"/>
        <v>4830.0638511114703</v>
      </c>
    </row>
    <row r="77" spans="1:9" x14ac:dyDescent="0.25">
      <c r="A77" s="190">
        <v>44510</v>
      </c>
      <c r="B77" s="58">
        <v>740.96010063255005</v>
      </c>
      <c r="C77" s="58">
        <v>833.79675623550997</v>
      </c>
      <c r="D77" s="58">
        <v>120.31</v>
      </c>
      <c r="E77" s="58">
        <v>816.44</v>
      </c>
      <c r="F77" s="58">
        <v>900</v>
      </c>
      <c r="G77" s="58">
        <v>76.66</v>
      </c>
      <c r="H77">
        <v>6494.43</v>
      </c>
      <c r="I77" s="58">
        <f t="shared" si="1"/>
        <v>3488.1668568680598</v>
      </c>
    </row>
    <row r="78" spans="1:9" x14ac:dyDescent="0.25">
      <c r="A78" s="190">
        <v>44511</v>
      </c>
      <c r="B78" s="58">
        <v>725.23647819063001</v>
      </c>
      <c r="C78" s="58">
        <v>836.30170817771</v>
      </c>
      <c r="D78" s="58">
        <v>114.78</v>
      </c>
      <c r="E78" s="58">
        <v>658.7600000000001</v>
      </c>
      <c r="F78" s="58">
        <v>692.96</v>
      </c>
      <c r="G78" s="58">
        <v>68.06</v>
      </c>
      <c r="H78">
        <v>3592.84</v>
      </c>
      <c r="I78" s="58">
        <f t="shared" si="1"/>
        <v>3096.0981863683401</v>
      </c>
    </row>
    <row r="79" spans="1:9" x14ac:dyDescent="0.25">
      <c r="A79" s="190">
        <v>44512</v>
      </c>
      <c r="B79" s="58">
        <v>735.98029957409994</v>
      </c>
      <c r="C79" s="58">
        <v>817.95984627132998</v>
      </c>
      <c r="D79" s="58">
        <v>40.75</v>
      </c>
      <c r="E79" s="58">
        <v>765.34999999999991</v>
      </c>
      <c r="F79" s="58">
        <v>700</v>
      </c>
      <c r="G79" s="58">
        <v>254.96</v>
      </c>
      <c r="H79">
        <v>9095.24</v>
      </c>
      <c r="I79" s="58">
        <f t="shared" si="1"/>
        <v>3315.0001458454299</v>
      </c>
    </row>
    <row r="80" spans="1:9" x14ac:dyDescent="0.25">
      <c r="A80" s="190">
        <v>44513</v>
      </c>
      <c r="B80" s="58">
        <v>705.28695637845999</v>
      </c>
      <c r="C80" s="58">
        <v>819.98165096555999</v>
      </c>
      <c r="D80" s="58">
        <v>52.38</v>
      </c>
      <c r="E80" s="58">
        <v>623.29999999999995</v>
      </c>
      <c r="F80" s="58">
        <v>700</v>
      </c>
      <c r="G80" s="58">
        <v>181.24</v>
      </c>
      <c r="H80">
        <v>5643.65</v>
      </c>
      <c r="I80" s="58">
        <f t="shared" si="1"/>
        <v>3082.1886073440201</v>
      </c>
    </row>
    <row r="81" spans="1:9" x14ac:dyDescent="0.25">
      <c r="A81" s="190">
        <v>44514</v>
      </c>
      <c r="B81" s="58">
        <v>695.49</v>
      </c>
      <c r="C81" s="58">
        <v>818.89097203081997</v>
      </c>
      <c r="D81" s="58">
        <v>120.22000000000003</v>
      </c>
      <c r="E81" s="58">
        <v>1138.3</v>
      </c>
      <c r="F81" s="58">
        <v>700</v>
      </c>
      <c r="G81" s="58">
        <v>188.63</v>
      </c>
      <c r="H81">
        <v>4465.04</v>
      </c>
      <c r="I81" s="58">
        <f t="shared" si="1"/>
        <v>3661.5309720308201</v>
      </c>
    </row>
    <row r="82" spans="1:9" x14ac:dyDescent="0.25">
      <c r="A82" s="190">
        <v>44515</v>
      </c>
      <c r="B82" s="58">
        <v>689.70750551764002</v>
      </c>
      <c r="C82" s="58">
        <v>803.40224800035003</v>
      </c>
      <c r="D82" s="58">
        <v>149.97999999999999</v>
      </c>
      <c r="E82" s="58">
        <v>1302.6500000000001</v>
      </c>
      <c r="F82" s="58">
        <v>700</v>
      </c>
      <c r="G82" s="58">
        <v>171.05</v>
      </c>
      <c r="H82">
        <v>12678.19</v>
      </c>
      <c r="I82" s="58">
        <f t="shared" si="1"/>
        <v>3816.7897535179904</v>
      </c>
    </row>
    <row r="83" spans="1:9" x14ac:dyDescent="0.25">
      <c r="A83" s="190">
        <v>44516</v>
      </c>
      <c r="B83" s="58">
        <v>696.53223242746003</v>
      </c>
      <c r="C83" s="58">
        <v>830.84793554121995</v>
      </c>
      <c r="D83" s="58">
        <v>92.02</v>
      </c>
      <c r="E83" s="58">
        <v>995.29</v>
      </c>
      <c r="F83" s="58">
        <v>897.4</v>
      </c>
      <c r="G83" s="58">
        <v>163.06</v>
      </c>
      <c r="H83">
        <v>8918.4599999999991</v>
      </c>
      <c r="I83" s="58">
        <f t="shared" si="1"/>
        <v>3675.1501679686799</v>
      </c>
    </row>
    <row r="84" spans="1:9" x14ac:dyDescent="0.25">
      <c r="A84" s="190">
        <v>44517</v>
      </c>
      <c r="B84" s="58">
        <v>721.88590782497999</v>
      </c>
      <c r="C84" s="58">
        <v>779.63299878787996</v>
      </c>
      <c r="D84" s="58">
        <v>109.24000000000001</v>
      </c>
      <c r="E84" s="58">
        <v>640.64999999999986</v>
      </c>
      <c r="F84" s="58">
        <v>695.26</v>
      </c>
      <c r="G84" s="58">
        <v>181.98</v>
      </c>
      <c r="H84">
        <v>4894.95</v>
      </c>
      <c r="I84" s="58">
        <f t="shared" si="1"/>
        <v>3128.6489066128602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Model Fit</vt:lpstr>
      <vt:lpstr>Hold Out</vt:lpstr>
      <vt:lpstr>Adoption Rate</vt:lpstr>
      <vt:lpstr>Contribution</vt:lpstr>
      <vt:lpstr>MediaSummary Split</vt:lpstr>
      <vt:lpstr>MediaSummary Split (2)</vt:lpstr>
      <vt:lpstr>Response Curves</vt:lpstr>
      <vt:lpstr>Supporting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gowthampsabareesan</dc:creator>
  <cp:lastModifiedBy>Kavyahbhat</cp:lastModifiedBy>
  <dcterms:created xsi:type="dcterms:W3CDTF">2015-06-05T18:17:20Z</dcterms:created>
  <dcterms:modified xsi:type="dcterms:W3CDTF">2022-07-05T06:39:42Z</dcterms:modified>
</cp:coreProperties>
</file>