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D:\Kavya Bhat-8.13.2021\SynologyDrive\MMM Gaming Projects\Gaming Projects\Papergames\"/>
    </mc:Choice>
  </mc:AlternateContent>
  <xr:revisionPtr revIDLastSave="0" documentId="13_ncr:1_{817182F3-EF93-431B-81C4-F0A1613D11E0}" xr6:coauthVersionLast="47" xr6:coauthVersionMax="47" xr10:uidLastSave="{00000000-0000-0000-0000-000000000000}"/>
  <bookViews>
    <workbookView xWindow="-120" yWindow="-120" windowWidth="20730" windowHeight="11160" tabRatio="911" activeTab="5" xr2:uid="{00000000-000D-0000-FFFF-FFFF00000000}"/>
  </bookViews>
  <sheets>
    <sheet name="Cover" sheetId="19" r:id="rId1"/>
    <sheet name="Model Fit" sheetId="20" r:id="rId2"/>
    <sheet name="Holdout" sheetId="34" r:id="rId3"/>
    <sheet name="Contribution" sheetId="16" r:id="rId4"/>
    <sheet name="Adoption Rate" sheetId="39" r:id="rId5"/>
    <sheet name="MediaSummary" sheetId="31" r:id="rId6"/>
    <sheet name="Sheet1" sheetId="38" r:id="rId7"/>
    <sheet name="Response Curves" sheetId="36" r:id="rId8"/>
    <sheet name="Competition " sheetId="32" r:id="rId9"/>
    <sheet name="Sheet3" sheetId="42" state="hidden" r:id="rId10"/>
  </sheets>
  <definedNames>
    <definedName name="_xlnm._FilterDatabase" localSheetId="2" hidden="1">Holdout!$A$1:$E$48</definedName>
    <definedName name="_xlnm._FilterDatabase" localSheetId="1" hidden="1">'Model Fit'!$A$1:$E$48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2" i="31" l="1"/>
  <c r="N23" i="31"/>
  <c r="N24" i="31"/>
  <c r="N25" i="31"/>
  <c r="N21" i="31"/>
  <c r="M21" i="31"/>
  <c r="L25" i="31"/>
  <c r="M25" i="31"/>
  <c r="I25" i="31"/>
  <c r="J25" i="31"/>
  <c r="K25" i="31"/>
  <c r="M23" i="31"/>
  <c r="M22" i="31"/>
  <c r="M24" i="31"/>
  <c r="L10" i="31"/>
  <c r="L24" i="31"/>
  <c r="L22" i="31"/>
  <c r="L23" i="31"/>
  <c r="L21" i="31"/>
  <c r="K22" i="31"/>
  <c r="K23" i="31"/>
  <c r="K24" i="31"/>
  <c r="K21" i="31"/>
  <c r="J22" i="31"/>
  <c r="J23" i="31"/>
  <c r="J24" i="31"/>
  <c r="J21" i="31"/>
  <c r="I22" i="31"/>
  <c r="I23" i="31"/>
  <c r="I24" i="31"/>
  <c r="I21" i="31"/>
  <c r="F22" i="31" l="1"/>
  <c r="F21" i="31"/>
  <c r="E21" i="31"/>
  <c r="G22" i="31" l="1"/>
  <c r="G21" i="31"/>
  <c r="J5" i="31" l="1"/>
  <c r="I4" i="31"/>
  <c r="I5" i="31"/>
  <c r="E9" i="31" l="1"/>
  <c r="D9" i="31"/>
  <c r="C9" i="31"/>
  <c r="G18" i="38"/>
  <c r="F18" i="38"/>
  <c r="H17" i="38"/>
  <c r="G17" i="38"/>
  <c r="F17" i="38"/>
  <c r="N7" i="38"/>
  <c r="I10" i="31"/>
  <c r="O54" i="38"/>
  <c r="P54" i="38" s="1"/>
  <c r="N54" i="38"/>
  <c r="M54" i="38"/>
  <c r="E11" i="16" l="1"/>
  <c r="E10" i="16"/>
  <c r="E9" i="16"/>
  <c r="F9" i="16" s="1"/>
  <c r="E8" i="16"/>
  <c r="E7" i="16"/>
  <c r="F7" i="16" s="1"/>
  <c r="S11" i="16"/>
  <c r="S6" i="16"/>
  <c r="S9" i="16"/>
  <c r="S10" i="16"/>
  <c r="M61" i="38" l="1"/>
  <c r="Q59" i="38"/>
  <c r="L54" i="38" s="1"/>
  <c r="Q58" i="38"/>
  <c r="Q57" i="38"/>
  <c r="K54" i="38" s="1"/>
  <c r="L61" i="38"/>
  <c r="E62" i="38"/>
  <c r="L63" i="38"/>
  <c r="L62" i="38"/>
  <c r="L71" i="38"/>
  <c r="L70" i="38"/>
  <c r="L69" i="38"/>
  <c r="E71" i="38"/>
  <c r="E70" i="38"/>
  <c r="E69" i="38"/>
  <c r="E64" i="38"/>
  <c r="E63" i="38"/>
  <c r="A11" i="38"/>
  <c r="E55" i="38"/>
  <c r="E56" i="38"/>
  <c r="E57" i="38"/>
  <c r="P9" i="31"/>
  <c r="V13" i="31"/>
  <c r="V12" i="31" l="1"/>
  <c r="V10" i="31"/>
  <c r="L4" i="32" l="1"/>
  <c r="P10" i="31"/>
  <c r="P8" i="38" l="1"/>
  <c r="D46" i="38"/>
  <c r="D44" i="38"/>
  <c r="P13" i="31"/>
  <c r="P14" i="31"/>
  <c r="G24" i="38" l="1"/>
  <c r="E37" i="38"/>
  <c r="J17" i="38" l="1"/>
  <c r="F1" i="20" l="1"/>
  <c r="S2" i="16"/>
  <c r="S3" i="16"/>
  <c r="S4" i="16"/>
  <c r="S5" i="16"/>
  <c r="S7" i="16"/>
  <c r="S8" i="16"/>
  <c r="S1" i="16"/>
  <c r="A4" i="38"/>
  <c r="A5" i="38"/>
  <c r="A6" i="38"/>
  <c r="A7" i="38"/>
  <c r="A8" i="38"/>
  <c r="A9" i="38"/>
  <c r="A10" i="38"/>
  <c r="A12" i="38"/>
  <c r="A13" i="38"/>
  <c r="A3" i="38"/>
  <c r="V14" i="31"/>
  <c r="P11" i="31"/>
  <c r="N12" i="31"/>
  <c r="O8" i="38"/>
  <c r="N8" i="38"/>
  <c r="L12" i="31" s="1"/>
  <c r="N6" i="38"/>
  <c r="I14" i="31" s="1"/>
  <c r="P5" i="38"/>
  <c r="O5" i="38"/>
  <c r="N5" i="38"/>
  <c r="I11" i="31" s="1"/>
  <c r="P4" i="38"/>
  <c r="N10" i="31" s="1"/>
  <c r="O4" i="38"/>
  <c r="M10" i="31" s="1"/>
  <c r="N4" i="38"/>
  <c r="K12" i="31" l="1"/>
  <c r="L14" i="31"/>
  <c r="I13" i="31"/>
  <c r="L13" i="31"/>
  <c r="E6" i="16"/>
  <c r="E5" i="16" s="1"/>
  <c r="D185" i="34"/>
  <c r="E185" i="34" s="1"/>
  <c r="D184" i="34"/>
  <c r="E184" i="34" s="1"/>
  <c r="D183" i="34"/>
  <c r="E183" i="34" s="1"/>
  <c r="D182" i="34"/>
  <c r="E182" i="34" s="1"/>
  <c r="D181" i="34"/>
  <c r="E181" i="34" s="1"/>
  <c r="D180" i="34"/>
  <c r="E180" i="34" s="1"/>
  <c r="D179" i="34"/>
  <c r="E179" i="34" s="1"/>
  <c r="D178" i="34"/>
  <c r="E178" i="34" s="1"/>
  <c r="D177" i="34"/>
  <c r="E177" i="34" s="1"/>
  <c r="D176" i="34"/>
  <c r="E176" i="34" s="1"/>
  <c r="D175" i="34"/>
  <c r="E175" i="34" s="1"/>
  <c r="D174" i="34"/>
  <c r="E174" i="34" s="1"/>
  <c r="D173" i="34"/>
  <c r="E173" i="34" s="1"/>
  <c r="D172" i="34"/>
  <c r="E172" i="34" s="1"/>
  <c r="D171" i="34"/>
  <c r="E171" i="34" s="1"/>
  <c r="D170" i="34"/>
  <c r="E170" i="34" s="1"/>
  <c r="D169" i="34"/>
  <c r="E169" i="34" s="1"/>
  <c r="D168" i="34"/>
  <c r="E168" i="34" s="1"/>
  <c r="D167" i="34"/>
  <c r="E167" i="34" s="1"/>
  <c r="D166" i="34"/>
  <c r="E166" i="34" s="1"/>
  <c r="D165" i="34"/>
  <c r="E165" i="34" s="1"/>
  <c r="D164" i="34"/>
  <c r="E164" i="34" s="1"/>
  <c r="D163" i="34"/>
  <c r="E163" i="34" s="1"/>
  <c r="D162" i="34"/>
  <c r="E162" i="34" s="1"/>
  <c r="D161" i="34"/>
  <c r="E161" i="34" s="1"/>
  <c r="D160" i="34"/>
  <c r="E160" i="34" s="1"/>
  <c r="D159" i="34"/>
  <c r="E159" i="34" s="1"/>
  <c r="D158" i="34"/>
  <c r="E158" i="34" s="1"/>
  <c r="D157" i="34"/>
  <c r="E157" i="34" s="1"/>
  <c r="D156" i="34"/>
  <c r="E156" i="34" s="1"/>
  <c r="D155" i="34"/>
  <c r="E155" i="34" s="1"/>
  <c r="D154" i="34"/>
  <c r="E154" i="34" s="1"/>
  <c r="D153" i="34"/>
  <c r="E153" i="34" s="1"/>
  <c r="D152" i="34"/>
  <c r="E152" i="34" s="1"/>
  <c r="D151" i="34"/>
  <c r="E151" i="34" s="1"/>
  <c r="D150" i="34"/>
  <c r="E150" i="34" s="1"/>
  <c r="D149" i="34"/>
  <c r="E149" i="34" s="1"/>
  <c r="D148" i="34"/>
  <c r="E148" i="34" s="1"/>
  <c r="D147" i="34"/>
  <c r="E147" i="34" s="1"/>
  <c r="D146" i="34"/>
  <c r="E146" i="34" s="1"/>
  <c r="D145" i="34"/>
  <c r="E145" i="34" s="1"/>
  <c r="D144" i="34"/>
  <c r="E144" i="34" s="1"/>
  <c r="D143" i="34"/>
  <c r="E143" i="34" s="1"/>
  <c r="D142" i="34"/>
  <c r="E142" i="34" s="1"/>
  <c r="D141" i="34"/>
  <c r="E141" i="34" s="1"/>
  <c r="D140" i="34"/>
  <c r="E140" i="34" s="1"/>
  <c r="D139" i="34"/>
  <c r="E139" i="34" s="1"/>
  <c r="D138" i="34"/>
  <c r="E138" i="34" s="1"/>
  <c r="D137" i="34"/>
  <c r="E137" i="34" s="1"/>
  <c r="D136" i="34"/>
  <c r="E136" i="34" s="1"/>
  <c r="D135" i="34"/>
  <c r="E135" i="34" s="1"/>
  <c r="D134" i="34"/>
  <c r="E134" i="34" s="1"/>
  <c r="D133" i="34"/>
  <c r="E133" i="34" s="1"/>
  <c r="D132" i="34"/>
  <c r="E132" i="34" s="1"/>
  <c r="D131" i="34"/>
  <c r="E131" i="34" s="1"/>
  <c r="D130" i="34"/>
  <c r="E130" i="34" s="1"/>
  <c r="D129" i="34"/>
  <c r="E129" i="34" s="1"/>
  <c r="D128" i="34"/>
  <c r="E128" i="34" s="1"/>
  <c r="D127" i="34"/>
  <c r="E127" i="34" s="1"/>
  <c r="D126" i="34"/>
  <c r="E126" i="34" s="1"/>
  <c r="D125" i="34"/>
  <c r="E125" i="34" s="1"/>
  <c r="D124" i="34"/>
  <c r="E124" i="34" s="1"/>
  <c r="D123" i="34"/>
  <c r="E123" i="34" s="1"/>
  <c r="D122" i="34"/>
  <c r="E122" i="34" s="1"/>
  <c r="D121" i="34"/>
  <c r="E121" i="34" s="1"/>
  <c r="D120" i="34"/>
  <c r="E120" i="34" s="1"/>
  <c r="D119" i="34"/>
  <c r="E119" i="34" s="1"/>
  <c r="D118" i="34"/>
  <c r="E118" i="34" s="1"/>
  <c r="D117" i="34"/>
  <c r="E117" i="34" s="1"/>
  <c r="D116" i="34"/>
  <c r="E116" i="34" s="1"/>
  <c r="D115" i="34"/>
  <c r="E115" i="34" s="1"/>
  <c r="D114" i="34"/>
  <c r="E114" i="34" s="1"/>
  <c r="D113" i="34"/>
  <c r="E113" i="34" s="1"/>
  <c r="D112" i="34"/>
  <c r="E112" i="34" s="1"/>
  <c r="D111" i="34"/>
  <c r="E111" i="34" s="1"/>
  <c r="D110" i="34"/>
  <c r="E110" i="34" s="1"/>
  <c r="D109" i="34"/>
  <c r="E109" i="34" s="1"/>
  <c r="D108" i="34"/>
  <c r="E108" i="34" s="1"/>
  <c r="D107" i="34"/>
  <c r="E107" i="34" s="1"/>
  <c r="D106" i="34"/>
  <c r="E106" i="34" s="1"/>
  <c r="D105" i="34"/>
  <c r="E105" i="34" s="1"/>
  <c r="D104" i="34"/>
  <c r="E104" i="34" s="1"/>
  <c r="D103" i="34"/>
  <c r="E103" i="34" s="1"/>
  <c r="D102" i="34"/>
  <c r="E102" i="34" s="1"/>
  <c r="D101" i="34"/>
  <c r="E101" i="34" s="1"/>
  <c r="D100" i="34"/>
  <c r="E100" i="34" s="1"/>
  <c r="D99" i="34"/>
  <c r="E99" i="34" s="1"/>
  <c r="D98" i="34"/>
  <c r="E98" i="34" s="1"/>
  <c r="D97" i="34"/>
  <c r="E97" i="34" s="1"/>
  <c r="D96" i="34"/>
  <c r="E96" i="34" s="1"/>
  <c r="D95" i="34"/>
  <c r="E95" i="34" s="1"/>
  <c r="D94" i="34"/>
  <c r="E94" i="34" s="1"/>
  <c r="D93" i="34"/>
  <c r="E93" i="34" s="1"/>
  <c r="D92" i="34"/>
  <c r="E92" i="34" s="1"/>
  <c r="D91" i="34"/>
  <c r="E91" i="34" s="1"/>
  <c r="D90" i="34"/>
  <c r="E90" i="34" s="1"/>
  <c r="D89" i="34"/>
  <c r="E89" i="34" s="1"/>
  <c r="D88" i="34"/>
  <c r="E88" i="34" s="1"/>
  <c r="D87" i="34"/>
  <c r="E87" i="34" s="1"/>
  <c r="D86" i="34"/>
  <c r="E86" i="34" s="1"/>
  <c r="D85" i="34"/>
  <c r="E85" i="34" s="1"/>
  <c r="D84" i="34"/>
  <c r="E84" i="34" s="1"/>
  <c r="D83" i="34"/>
  <c r="E83" i="34" s="1"/>
  <c r="D82" i="34"/>
  <c r="E82" i="34" s="1"/>
  <c r="D81" i="34"/>
  <c r="E81" i="34" s="1"/>
  <c r="D80" i="34"/>
  <c r="E80" i="34" s="1"/>
  <c r="D79" i="34"/>
  <c r="E79" i="34" s="1"/>
  <c r="D78" i="34"/>
  <c r="E78" i="34" s="1"/>
  <c r="D77" i="34"/>
  <c r="E77" i="34" s="1"/>
  <c r="D76" i="34"/>
  <c r="E76" i="34" s="1"/>
  <c r="D75" i="34"/>
  <c r="E75" i="34" s="1"/>
  <c r="D74" i="34"/>
  <c r="E74" i="34" s="1"/>
  <c r="D73" i="34"/>
  <c r="E73" i="34" s="1"/>
  <c r="D72" i="34"/>
  <c r="E72" i="34" s="1"/>
  <c r="D71" i="34"/>
  <c r="E71" i="34" s="1"/>
  <c r="D70" i="34"/>
  <c r="E70" i="34" s="1"/>
  <c r="D69" i="34"/>
  <c r="E69" i="34" s="1"/>
  <c r="D68" i="34"/>
  <c r="E68" i="34" s="1"/>
  <c r="D67" i="34"/>
  <c r="E67" i="34" s="1"/>
  <c r="D66" i="34"/>
  <c r="E66" i="34" s="1"/>
  <c r="D65" i="34"/>
  <c r="E65" i="34" s="1"/>
  <c r="D64" i="34"/>
  <c r="E64" i="34" s="1"/>
  <c r="D63" i="34"/>
  <c r="E63" i="34" s="1"/>
  <c r="D62" i="34"/>
  <c r="E62" i="34" s="1"/>
  <c r="D61" i="34"/>
  <c r="E61" i="34" s="1"/>
  <c r="D60" i="34"/>
  <c r="E60" i="34" s="1"/>
  <c r="D59" i="34"/>
  <c r="E59" i="34" s="1"/>
  <c r="D58" i="34"/>
  <c r="E58" i="34" s="1"/>
  <c r="D57" i="34"/>
  <c r="E57" i="34" s="1"/>
  <c r="D56" i="34"/>
  <c r="E56" i="34" s="1"/>
  <c r="D55" i="34"/>
  <c r="E55" i="34" s="1"/>
  <c r="D54" i="34"/>
  <c r="E54" i="34" s="1"/>
  <c r="D53" i="34"/>
  <c r="E53" i="34" s="1"/>
  <c r="D52" i="34"/>
  <c r="E52" i="34" s="1"/>
  <c r="D51" i="34"/>
  <c r="E51" i="34" s="1"/>
  <c r="D50" i="34"/>
  <c r="E50" i="34" s="1"/>
  <c r="D49" i="34"/>
  <c r="E49" i="34" s="1"/>
  <c r="D48" i="34"/>
  <c r="E48" i="34" s="1"/>
  <c r="D47" i="34"/>
  <c r="E47" i="34" s="1"/>
  <c r="D46" i="34"/>
  <c r="E46" i="34" s="1"/>
  <c r="D45" i="34"/>
  <c r="E45" i="34" s="1"/>
  <c r="D44" i="34"/>
  <c r="E44" i="34" s="1"/>
  <c r="D43" i="34"/>
  <c r="E43" i="34" s="1"/>
  <c r="D42" i="34"/>
  <c r="E42" i="34" s="1"/>
  <c r="D41" i="34"/>
  <c r="E41" i="34" s="1"/>
  <c r="D40" i="34"/>
  <c r="E40" i="34" s="1"/>
  <c r="D39" i="34"/>
  <c r="E39" i="34" s="1"/>
  <c r="D38" i="34"/>
  <c r="E38" i="34" s="1"/>
  <c r="D37" i="34"/>
  <c r="E37" i="34" s="1"/>
  <c r="D36" i="34"/>
  <c r="E36" i="34" s="1"/>
  <c r="D35" i="34"/>
  <c r="E35" i="34" s="1"/>
  <c r="D34" i="34"/>
  <c r="E34" i="34" s="1"/>
  <c r="D33" i="34"/>
  <c r="E33" i="34" s="1"/>
  <c r="D32" i="34"/>
  <c r="E32" i="34" s="1"/>
  <c r="D31" i="34"/>
  <c r="E31" i="34" s="1"/>
  <c r="D30" i="34"/>
  <c r="E30" i="34" s="1"/>
  <c r="D29" i="34"/>
  <c r="E29" i="34" s="1"/>
  <c r="D28" i="34"/>
  <c r="E28" i="34" s="1"/>
  <c r="D27" i="34"/>
  <c r="E27" i="34" s="1"/>
  <c r="D26" i="34"/>
  <c r="E26" i="34" s="1"/>
  <c r="D25" i="34"/>
  <c r="E25" i="34" s="1"/>
  <c r="D24" i="34"/>
  <c r="E24" i="34" s="1"/>
  <c r="D23" i="34"/>
  <c r="E23" i="34" s="1"/>
  <c r="D22" i="34"/>
  <c r="E22" i="34" s="1"/>
  <c r="D21" i="34"/>
  <c r="E21" i="34" s="1"/>
  <c r="D20" i="34"/>
  <c r="E20" i="34" s="1"/>
  <c r="D19" i="34"/>
  <c r="E19" i="34" s="1"/>
  <c r="D18" i="34"/>
  <c r="E18" i="34" s="1"/>
  <c r="D17" i="34"/>
  <c r="E17" i="34" s="1"/>
  <c r="D16" i="34"/>
  <c r="E16" i="34" s="1"/>
  <c r="D15" i="34"/>
  <c r="E15" i="34" s="1"/>
  <c r="D14" i="34"/>
  <c r="E14" i="34" s="1"/>
  <c r="D13" i="34"/>
  <c r="E13" i="34" s="1"/>
  <c r="D12" i="34"/>
  <c r="E12" i="34" s="1"/>
  <c r="D11" i="34"/>
  <c r="E11" i="34" s="1"/>
  <c r="D10" i="34"/>
  <c r="E10" i="34" s="1"/>
  <c r="D9" i="34"/>
  <c r="E9" i="34" s="1"/>
  <c r="D8" i="34"/>
  <c r="E8" i="34" s="1"/>
  <c r="D7" i="34"/>
  <c r="E7" i="34" s="1"/>
  <c r="D6" i="34"/>
  <c r="E6" i="34" s="1"/>
  <c r="D5" i="34"/>
  <c r="E5" i="34" s="1"/>
  <c r="D4" i="34"/>
  <c r="E4" i="34" s="1"/>
  <c r="D3" i="34"/>
  <c r="E3" i="34" s="1"/>
  <c r="D2" i="34"/>
  <c r="E2" i="34" s="1"/>
  <c r="F1" i="34"/>
  <c r="J3" i="34" l="1"/>
  <c r="J2" i="34"/>
  <c r="F3" i="34"/>
  <c r="W11" i="31"/>
  <c r="X10" i="31"/>
  <c r="V11" i="31"/>
  <c r="X11" i="31"/>
  <c r="K9" i="31"/>
  <c r="X12" i="31"/>
  <c r="W12" i="31"/>
  <c r="R12" i="31"/>
  <c r="Q12" i="31"/>
  <c r="P12" i="31"/>
  <c r="J12" i="31"/>
  <c r="I12" i="31"/>
  <c r="R11" i="31"/>
  <c r="Q11" i="31"/>
  <c r="K11" i="31"/>
  <c r="J11" i="31"/>
  <c r="R10" i="31"/>
  <c r="N9" i="31"/>
  <c r="M9" i="31"/>
  <c r="L9" i="31"/>
  <c r="W10" i="31" l="1"/>
  <c r="Q9" i="31"/>
  <c r="I9" i="31"/>
  <c r="J9" i="31"/>
  <c r="R9" i="31"/>
  <c r="J10" i="31"/>
  <c r="Q10" i="31"/>
  <c r="L11" i="31"/>
  <c r="M11" i="31"/>
  <c r="M12" i="31"/>
  <c r="N11" i="31"/>
  <c r="K10" i="31" l="1"/>
  <c r="E2" i="16" l="1"/>
  <c r="J2" i="20"/>
  <c r="D49" i="20"/>
  <c r="E49" i="20" s="1"/>
  <c r="D50" i="20"/>
  <c r="E50" i="20" s="1"/>
  <c r="D51" i="20"/>
  <c r="E51" i="20" s="1"/>
  <c r="D52" i="20"/>
  <c r="E52" i="20" s="1"/>
  <c r="D53" i="20"/>
  <c r="E53" i="20" s="1"/>
  <c r="D54" i="20"/>
  <c r="E54" i="20" s="1"/>
  <c r="D55" i="20"/>
  <c r="E55" i="20" s="1"/>
  <c r="D56" i="20"/>
  <c r="E56" i="20" s="1"/>
  <c r="D57" i="20"/>
  <c r="E57" i="20" s="1"/>
  <c r="D58" i="20"/>
  <c r="E58" i="20" s="1"/>
  <c r="D59" i="20"/>
  <c r="E59" i="20" s="1"/>
  <c r="D60" i="20"/>
  <c r="E60" i="20" s="1"/>
  <c r="D61" i="20"/>
  <c r="E61" i="20" s="1"/>
  <c r="D62" i="20"/>
  <c r="E62" i="20" s="1"/>
  <c r="D63" i="20"/>
  <c r="E63" i="20" s="1"/>
  <c r="D64" i="20"/>
  <c r="E64" i="20" s="1"/>
  <c r="D65" i="20"/>
  <c r="E65" i="20" s="1"/>
  <c r="D66" i="20"/>
  <c r="E66" i="20" s="1"/>
  <c r="D67" i="20"/>
  <c r="E67" i="20" s="1"/>
  <c r="D68" i="20"/>
  <c r="E68" i="20" s="1"/>
  <c r="D69" i="20"/>
  <c r="E69" i="20" s="1"/>
  <c r="D70" i="20"/>
  <c r="E70" i="20" s="1"/>
  <c r="D71" i="20"/>
  <c r="E71" i="20" s="1"/>
  <c r="D72" i="20"/>
  <c r="E72" i="20" s="1"/>
  <c r="D73" i="20"/>
  <c r="E73" i="20" s="1"/>
  <c r="D74" i="20"/>
  <c r="E74" i="20" s="1"/>
  <c r="D75" i="20"/>
  <c r="E75" i="20" s="1"/>
  <c r="D76" i="20"/>
  <c r="E76" i="20" s="1"/>
  <c r="D77" i="20"/>
  <c r="E77" i="20" s="1"/>
  <c r="D78" i="20"/>
  <c r="E78" i="20" s="1"/>
  <c r="D79" i="20"/>
  <c r="E79" i="20" s="1"/>
  <c r="D80" i="20"/>
  <c r="E80" i="20" s="1"/>
  <c r="D81" i="20"/>
  <c r="E81" i="20" s="1"/>
  <c r="D82" i="20"/>
  <c r="E82" i="20" s="1"/>
  <c r="D83" i="20"/>
  <c r="E83" i="20" s="1"/>
  <c r="D84" i="20"/>
  <c r="E84" i="20" s="1"/>
  <c r="D85" i="20"/>
  <c r="E85" i="20" s="1"/>
  <c r="D86" i="20"/>
  <c r="E86" i="20" s="1"/>
  <c r="D87" i="20"/>
  <c r="E87" i="20" s="1"/>
  <c r="D88" i="20"/>
  <c r="E88" i="20" s="1"/>
  <c r="D89" i="20"/>
  <c r="E89" i="20" s="1"/>
  <c r="D90" i="20"/>
  <c r="E90" i="20" s="1"/>
  <c r="D91" i="20"/>
  <c r="E91" i="20" s="1"/>
  <c r="D92" i="20"/>
  <c r="E92" i="20" s="1"/>
  <c r="D93" i="20"/>
  <c r="E93" i="20" s="1"/>
  <c r="D94" i="20"/>
  <c r="E94" i="20" s="1"/>
  <c r="D95" i="20"/>
  <c r="E95" i="20" s="1"/>
  <c r="D96" i="20"/>
  <c r="E96" i="20" s="1"/>
  <c r="D97" i="20"/>
  <c r="E97" i="20" s="1"/>
  <c r="D98" i="20"/>
  <c r="E98" i="20" s="1"/>
  <c r="D99" i="20"/>
  <c r="E99" i="20" s="1"/>
  <c r="D100" i="20"/>
  <c r="E100" i="20" s="1"/>
  <c r="D101" i="20"/>
  <c r="E101" i="20" s="1"/>
  <c r="D102" i="20"/>
  <c r="E102" i="20" s="1"/>
  <c r="D103" i="20"/>
  <c r="E103" i="20" s="1"/>
  <c r="D104" i="20"/>
  <c r="E104" i="20" s="1"/>
  <c r="D105" i="20"/>
  <c r="E105" i="20" s="1"/>
  <c r="D106" i="20"/>
  <c r="E106" i="20" s="1"/>
  <c r="D107" i="20"/>
  <c r="E107" i="20" s="1"/>
  <c r="D108" i="20"/>
  <c r="E108" i="20" s="1"/>
  <c r="D109" i="20"/>
  <c r="E109" i="20" s="1"/>
  <c r="D110" i="20"/>
  <c r="E110" i="20" s="1"/>
  <c r="D111" i="20"/>
  <c r="E111" i="20" s="1"/>
  <c r="D112" i="20"/>
  <c r="E112" i="20" s="1"/>
  <c r="D113" i="20"/>
  <c r="E113" i="20" s="1"/>
  <c r="D114" i="20"/>
  <c r="E114" i="20" s="1"/>
  <c r="D115" i="20"/>
  <c r="E115" i="20" s="1"/>
  <c r="D116" i="20"/>
  <c r="E116" i="20" s="1"/>
  <c r="D117" i="20"/>
  <c r="E117" i="20" s="1"/>
  <c r="D118" i="20"/>
  <c r="E118" i="20" s="1"/>
  <c r="D119" i="20"/>
  <c r="E119" i="20" s="1"/>
  <c r="D120" i="20"/>
  <c r="E120" i="20" s="1"/>
  <c r="D121" i="20"/>
  <c r="E121" i="20" s="1"/>
  <c r="D122" i="20"/>
  <c r="E122" i="20" s="1"/>
  <c r="D123" i="20"/>
  <c r="E123" i="20" s="1"/>
  <c r="D124" i="20"/>
  <c r="E124" i="20" s="1"/>
  <c r="D125" i="20"/>
  <c r="E125" i="20" s="1"/>
  <c r="D126" i="20"/>
  <c r="E126" i="20" s="1"/>
  <c r="D127" i="20"/>
  <c r="E127" i="20" s="1"/>
  <c r="D128" i="20"/>
  <c r="E128" i="20" s="1"/>
  <c r="D129" i="20"/>
  <c r="E129" i="20" s="1"/>
  <c r="D130" i="20"/>
  <c r="E130" i="20" s="1"/>
  <c r="D131" i="20"/>
  <c r="E131" i="20" s="1"/>
  <c r="D132" i="20"/>
  <c r="E132" i="20" s="1"/>
  <c r="D133" i="20"/>
  <c r="E133" i="20" s="1"/>
  <c r="D134" i="20"/>
  <c r="E134" i="20" s="1"/>
  <c r="D135" i="20"/>
  <c r="E135" i="20" s="1"/>
  <c r="D136" i="20"/>
  <c r="E136" i="20" s="1"/>
  <c r="D137" i="20"/>
  <c r="E137" i="20" s="1"/>
  <c r="D138" i="20"/>
  <c r="E138" i="20" s="1"/>
  <c r="D139" i="20"/>
  <c r="E139" i="20" s="1"/>
  <c r="D140" i="20"/>
  <c r="E140" i="20" s="1"/>
  <c r="D141" i="20"/>
  <c r="E141" i="20" s="1"/>
  <c r="D142" i="20"/>
  <c r="E142" i="20" s="1"/>
  <c r="D143" i="20"/>
  <c r="E143" i="20" s="1"/>
  <c r="D144" i="20"/>
  <c r="E144" i="20" s="1"/>
  <c r="D145" i="20"/>
  <c r="E145" i="20" s="1"/>
  <c r="D146" i="20"/>
  <c r="E146" i="20" s="1"/>
  <c r="D147" i="20"/>
  <c r="E147" i="20" s="1"/>
  <c r="D148" i="20"/>
  <c r="E148" i="20" s="1"/>
  <c r="D149" i="20"/>
  <c r="E149" i="20" s="1"/>
  <c r="D150" i="20"/>
  <c r="E150" i="20" s="1"/>
  <c r="D151" i="20"/>
  <c r="E151" i="20" s="1"/>
  <c r="D152" i="20"/>
  <c r="E152" i="20" s="1"/>
  <c r="D153" i="20"/>
  <c r="E153" i="20" s="1"/>
  <c r="D154" i="20"/>
  <c r="E154" i="20" s="1"/>
  <c r="D155" i="20"/>
  <c r="E155" i="20" s="1"/>
  <c r="D156" i="20"/>
  <c r="E156" i="20" s="1"/>
  <c r="D157" i="20"/>
  <c r="E157" i="20" s="1"/>
  <c r="D158" i="20"/>
  <c r="E158" i="20" s="1"/>
  <c r="D159" i="20"/>
  <c r="E159" i="20" s="1"/>
  <c r="D160" i="20"/>
  <c r="E160" i="20" s="1"/>
  <c r="D161" i="20"/>
  <c r="E161" i="20" s="1"/>
  <c r="D162" i="20"/>
  <c r="E162" i="20" s="1"/>
  <c r="D163" i="20"/>
  <c r="E163" i="20" s="1"/>
  <c r="D164" i="20"/>
  <c r="E164" i="20" s="1"/>
  <c r="D165" i="20"/>
  <c r="E165" i="20" s="1"/>
  <c r="D166" i="20"/>
  <c r="E166" i="20" s="1"/>
  <c r="D167" i="20"/>
  <c r="E167" i="20" s="1"/>
  <c r="D168" i="20"/>
  <c r="E168" i="20" s="1"/>
  <c r="D169" i="20"/>
  <c r="E169" i="20" s="1"/>
  <c r="D170" i="20"/>
  <c r="E170" i="20" s="1"/>
  <c r="D171" i="20"/>
  <c r="E171" i="20" s="1"/>
  <c r="D172" i="20"/>
  <c r="E172" i="20" s="1"/>
  <c r="D173" i="20"/>
  <c r="E173" i="20" s="1"/>
  <c r="D174" i="20"/>
  <c r="E174" i="20" s="1"/>
  <c r="D175" i="20"/>
  <c r="E175" i="20" s="1"/>
  <c r="D176" i="20"/>
  <c r="E176" i="20" s="1"/>
  <c r="D177" i="20"/>
  <c r="E177" i="20" s="1"/>
  <c r="D178" i="20"/>
  <c r="E178" i="20" s="1"/>
  <c r="D179" i="20"/>
  <c r="E179" i="20" s="1"/>
  <c r="D180" i="20"/>
  <c r="E180" i="20" s="1"/>
  <c r="D181" i="20"/>
  <c r="E181" i="20" s="1"/>
  <c r="D182" i="20"/>
  <c r="E182" i="20" s="1"/>
  <c r="D183" i="20"/>
  <c r="E183" i="20" s="1"/>
  <c r="D184" i="20"/>
  <c r="E184" i="20" s="1"/>
  <c r="D185" i="20"/>
  <c r="E185" i="20" s="1"/>
  <c r="F8" i="16" l="1"/>
  <c r="F5" i="16"/>
  <c r="P1" i="20"/>
  <c r="E3" i="16"/>
  <c r="F3" i="16" s="1"/>
  <c r="F14" i="16"/>
  <c r="F6" i="16"/>
  <c r="F4" i="16"/>
  <c r="F10" i="16"/>
  <c r="F12" i="16" l="1"/>
  <c r="F11" i="16"/>
  <c r="F13" i="16"/>
  <c r="D48" i="20" l="1"/>
  <c r="E48" i="20" s="1"/>
  <c r="D47" i="20"/>
  <c r="E47" i="20" s="1"/>
  <c r="D46" i="20"/>
  <c r="E46" i="20" s="1"/>
  <c r="D45" i="20"/>
  <c r="E45" i="20" s="1"/>
  <c r="D44" i="20"/>
  <c r="E44" i="20" s="1"/>
  <c r="D43" i="20"/>
  <c r="E43" i="20" s="1"/>
  <c r="D42" i="20"/>
  <c r="E42" i="20" s="1"/>
  <c r="D41" i="20"/>
  <c r="E41" i="20" s="1"/>
  <c r="D40" i="20"/>
  <c r="E40" i="20" s="1"/>
  <c r="D39" i="20"/>
  <c r="E39" i="20" s="1"/>
  <c r="D38" i="20"/>
  <c r="E38" i="20" s="1"/>
  <c r="D37" i="20"/>
  <c r="E37" i="20" s="1"/>
  <c r="D36" i="20"/>
  <c r="E36" i="20" s="1"/>
  <c r="D35" i="20"/>
  <c r="E35" i="20" s="1"/>
  <c r="D34" i="20"/>
  <c r="E34" i="20" s="1"/>
  <c r="D33" i="20"/>
  <c r="E33" i="20" s="1"/>
  <c r="D32" i="20"/>
  <c r="E32" i="20" s="1"/>
  <c r="D31" i="20"/>
  <c r="E31" i="20" s="1"/>
  <c r="D30" i="20"/>
  <c r="E30" i="20" s="1"/>
  <c r="D29" i="20"/>
  <c r="E29" i="20" s="1"/>
  <c r="D28" i="20"/>
  <c r="E28" i="20" s="1"/>
  <c r="D27" i="20"/>
  <c r="E27" i="20" s="1"/>
  <c r="D26" i="20"/>
  <c r="E26" i="20" s="1"/>
  <c r="D25" i="20"/>
  <c r="E25" i="20" s="1"/>
  <c r="D24" i="20"/>
  <c r="E24" i="20" s="1"/>
  <c r="D23" i="20"/>
  <c r="E23" i="20" s="1"/>
  <c r="D22" i="20"/>
  <c r="E22" i="20" s="1"/>
  <c r="D21" i="20"/>
  <c r="E21" i="20" s="1"/>
  <c r="D20" i="20"/>
  <c r="E20" i="20" s="1"/>
  <c r="D19" i="20"/>
  <c r="E19" i="20" s="1"/>
  <c r="D18" i="20"/>
  <c r="E18" i="20" s="1"/>
  <c r="D17" i="20"/>
  <c r="E17" i="20" s="1"/>
  <c r="D16" i="20"/>
  <c r="E16" i="20" s="1"/>
  <c r="D15" i="20"/>
  <c r="E15" i="20" s="1"/>
  <c r="D14" i="20"/>
  <c r="E14" i="20" s="1"/>
  <c r="D13" i="20"/>
  <c r="E13" i="20" s="1"/>
  <c r="D12" i="20"/>
  <c r="E12" i="20" s="1"/>
  <c r="D11" i="20"/>
  <c r="E11" i="20" s="1"/>
  <c r="D10" i="20"/>
  <c r="E10" i="20" s="1"/>
  <c r="D9" i="20"/>
  <c r="E9" i="20" s="1"/>
  <c r="D8" i="20"/>
  <c r="E8" i="20" s="1"/>
  <c r="D7" i="20"/>
  <c r="E7" i="20" s="1"/>
  <c r="D6" i="20"/>
  <c r="E6" i="20" s="1"/>
  <c r="D5" i="20"/>
  <c r="E5" i="20" s="1"/>
  <c r="D4" i="20"/>
  <c r="E4" i="20" s="1"/>
  <c r="D3" i="20"/>
  <c r="E3" i="20" s="1"/>
  <c r="D2" i="20"/>
  <c r="E2" i="20" s="1"/>
  <c r="J3" i="20" l="1"/>
  <c r="O1" i="20"/>
</calcChain>
</file>

<file path=xl/sharedStrings.xml><?xml version="1.0" encoding="utf-8"?>
<sst xmlns="http://schemas.openxmlformats.org/spreadsheetml/2006/main" count="683" uniqueCount="319">
  <si>
    <t>Date</t>
  </si>
  <si>
    <t>Actual</t>
  </si>
  <si>
    <t>Model</t>
  </si>
  <si>
    <t>Error</t>
  </si>
  <si>
    <t>MAPE</t>
  </si>
  <si>
    <t>RSQ</t>
  </si>
  <si>
    <t>Macro</t>
  </si>
  <si>
    <t>Micro</t>
  </si>
  <si>
    <t>Media</t>
  </si>
  <si>
    <t>Incremental</t>
  </si>
  <si>
    <t>Base</t>
  </si>
  <si>
    <t>Variable</t>
  </si>
  <si>
    <t>ROI</t>
  </si>
  <si>
    <t>Total Media</t>
  </si>
  <si>
    <t>Competition</t>
  </si>
  <si>
    <t>KPI</t>
  </si>
  <si>
    <t>Revenue (USD)</t>
  </si>
  <si>
    <t>Incremental Revenue</t>
  </si>
  <si>
    <t>% Incremental Revenue</t>
  </si>
  <si>
    <t>Bucket</t>
  </si>
  <si>
    <t>Group</t>
  </si>
  <si>
    <t>Total Incremental</t>
  </si>
  <si>
    <t>&gt; 80%</t>
  </si>
  <si>
    <t>Acceptable Range</t>
  </si>
  <si>
    <t>Tik Tok</t>
  </si>
  <si>
    <t>Youtube</t>
  </si>
  <si>
    <t>Apple</t>
  </si>
  <si>
    <t>Total Base</t>
  </si>
  <si>
    <t>08/27/2021</t>
  </si>
  <si>
    <t>08/28/2021</t>
  </si>
  <si>
    <t>08/29/2021</t>
  </si>
  <si>
    <t>08/30/2021</t>
  </si>
  <si>
    <t>08/31/2021</t>
  </si>
  <si>
    <t>09/01/2021</t>
  </si>
  <si>
    <t>09/02/2021</t>
  </si>
  <si>
    <t>09/03/2021</t>
  </si>
  <si>
    <t>09/04/2021</t>
  </si>
  <si>
    <t>09/05/2021</t>
  </si>
  <si>
    <t>09/06/2021</t>
  </si>
  <si>
    <t>09/07/2021</t>
  </si>
  <si>
    <t>09/08/2021</t>
  </si>
  <si>
    <t>09/09/2021</t>
  </si>
  <si>
    <t>09/10/2021</t>
  </si>
  <si>
    <t>09/11/2021</t>
  </si>
  <si>
    <t>09/12/2021</t>
  </si>
  <si>
    <t>09/13/2021</t>
  </si>
  <si>
    <t>09/14/2021</t>
  </si>
  <si>
    <t>09/15/2021</t>
  </si>
  <si>
    <t>09/16/2021</t>
  </si>
  <si>
    <t>09/17/2021</t>
  </si>
  <si>
    <t>09/18/2021</t>
  </si>
  <si>
    <t>09/19/2021</t>
  </si>
  <si>
    <t>09/20/2021</t>
  </si>
  <si>
    <t>09/21/2021</t>
  </si>
  <si>
    <t>09/22/2021</t>
  </si>
  <si>
    <t>09/23/2021</t>
  </si>
  <si>
    <t>09/24/2021</t>
  </si>
  <si>
    <t>09/25/2021</t>
  </si>
  <si>
    <t>09/26/2021</t>
  </si>
  <si>
    <t>09/27/2021</t>
  </si>
  <si>
    <t>09/28/2021</t>
  </si>
  <si>
    <t>09/29/2021</t>
  </si>
  <si>
    <t>09/30/2021</t>
  </si>
  <si>
    <t>10/01/2021</t>
  </si>
  <si>
    <t>10/02/2021</t>
  </si>
  <si>
    <t>10/03/2021</t>
  </si>
  <si>
    <t>10/04/2021</t>
  </si>
  <si>
    <t>10/05/2021</t>
  </si>
  <si>
    <t>10/06/2021</t>
  </si>
  <si>
    <t>10/07/2021</t>
  </si>
  <si>
    <t>10/08/2021</t>
  </si>
  <si>
    <t>10/09/2021</t>
  </si>
  <si>
    <t>10/10/2021</t>
  </si>
  <si>
    <t>10/11/2021</t>
  </si>
  <si>
    <t>10/12/2021</t>
  </si>
  <si>
    <t>10/13/2021</t>
  </si>
  <si>
    <t>10/14/2021</t>
  </si>
  <si>
    <t>10/15/2021</t>
  </si>
  <si>
    <t>10/16/2021</t>
  </si>
  <si>
    <t>10/17/2021</t>
  </si>
  <si>
    <t>10/18/2021</t>
  </si>
  <si>
    <t>10/19/2021</t>
  </si>
  <si>
    <t>10/20/2021</t>
  </si>
  <si>
    <t>10/21/2021</t>
  </si>
  <si>
    <t>10/22/2021</t>
  </si>
  <si>
    <t>10/23/2021</t>
  </si>
  <si>
    <t>10/24/2021</t>
  </si>
  <si>
    <t>10/25/2021</t>
  </si>
  <si>
    <t>10/26/2021</t>
  </si>
  <si>
    <t>10/27/2021</t>
  </si>
  <si>
    <t>10/28/2021</t>
  </si>
  <si>
    <t>10/29/2021</t>
  </si>
  <si>
    <t>10/30/2021</t>
  </si>
  <si>
    <t>10/31/2021</t>
  </si>
  <si>
    <t>&lt; 20%</t>
  </si>
  <si>
    <t>Updates</t>
  </si>
  <si>
    <t>Facebook</t>
  </si>
  <si>
    <t>Events and Updates</t>
  </si>
  <si>
    <t>Scope</t>
  </si>
  <si>
    <t>Game</t>
  </si>
  <si>
    <t>Assessment period</t>
  </si>
  <si>
    <t>Country</t>
  </si>
  <si>
    <t>Number of days</t>
  </si>
  <si>
    <t>Launch Date</t>
  </si>
  <si>
    <t>05/01/2021</t>
  </si>
  <si>
    <t>05/02/2021</t>
  </si>
  <si>
    <t>05/03/2021</t>
  </si>
  <si>
    <t>05/04/2021</t>
  </si>
  <si>
    <t>05/05/2021</t>
  </si>
  <si>
    <t>05/06/2021</t>
  </si>
  <si>
    <t>05/07/2021</t>
  </si>
  <si>
    <t>05/08/2021</t>
  </si>
  <si>
    <t>05/09/2021</t>
  </si>
  <si>
    <t>05/10/2021</t>
  </si>
  <si>
    <t>05/11/2021</t>
  </si>
  <si>
    <t>05/12/2021</t>
  </si>
  <si>
    <t>05/13/2021</t>
  </si>
  <si>
    <t>05/14/2021</t>
  </si>
  <si>
    <t>05/15/2021</t>
  </si>
  <si>
    <t>05/16/2021</t>
  </si>
  <si>
    <t>05/17/2021</t>
  </si>
  <si>
    <t>05/18/2021</t>
  </si>
  <si>
    <t>05/19/2021</t>
  </si>
  <si>
    <t>05/20/2021</t>
  </si>
  <si>
    <t>05/21/2021</t>
  </si>
  <si>
    <t>05/22/2021</t>
  </si>
  <si>
    <t>05/23/2021</t>
  </si>
  <si>
    <t>05/24/2021</t>
  </si>
  <si>
    <t>05/25/2021</t>
  </si>
  <si>
    <t>05/26/2021</t>
  </si>
  <si>
    <t>05/27/2021</t>
  </si>
  <si>
    <t>05/28/2021</t>
  </si>
  <si>
    <t>05/29/2021</t>
  </si>
  <si>
    <t>05/30/2021</t>
  </si>
  <si>
    <t>05/31/2021</t>
  </si>
  <si>
    <t>06/01/2021</t>
  </si>
  <si>
    <t>06/02/2021</t>
  </si>
  <si>
    <t>06/03/2021</t>
  </si>
  <si>
    <t>06/04/2021</t>
  </si>
  <si>
    <t>06/05/2021</t>
  </si>
  <si>
    <t>06/06/2021</t>
  </si>
  <si>
    <t>06/07/2021</t>
  </si>
  <si>
    <t>06/08/2021</t>
  </si>
  <si>
    <t>06/09/2021</t>
  </si>
  <si>
    <t>06/10/2021</t>
  </si>
  <si>
    <t>06/11/2021</t>
  </si>
  <si>
    <t>06/12/2021</t>
  </si>
  <si>
    <t>06/13/2021</t>
  </si>
  <si>
    <t>06/14/2021</t>
  </si>
  <si>
    <t>06/15/2021</t>
  </si>
  <si>
    <t>06/16/2021</t>
  </si>
  <si>
    <t>06/17/2021</t>
  </si>
  <si>
    <t>06/18/2021</t>
  </si>
  <si>
    <t>06/19/2021</t>
  </si>
  <si>
    <t>06/20/2021</t>
  </si>
  <si>
    <t>06/21/2021</t>
  </si>
  <si>
    <t>06/22/2021</t>
  </si>
  <si>
    <t>06/23/2021</t>
  </si>
  <si>
    <t>06/24/2021</t>
  </si>
  <si>
    <t>06/25/2021</t>
  </si>
  <si>
    <t>06/26/2021</t>
  </si>
  <si>
    <t>06/27/2021</t>
  </si>
  <si>
    <t>06/28/2021</t>
  </si>
  <si>
    <t>06/29/2021</t>
  </si>
  <si>
    <t>06/30/2021</t>
  </si>
  <si>
    <t>07/01/2021</t>
  </si>
  <si>
    <t>07/02/2021</t>
  </si>
  <si>
    <t>07/03/2021</t>
  </si>
  <si>
    <t>07/04/2021</t>
  </si>
  <si>
    <t>07/05/2021</t>
  </si>
  <si>
    <t>07/06/2021</t>
  </si>
  <si>
    <t>07/07/2021</t>
  </si>
  <si>
    <t>07/08/2021</t>
  </si>
  <si>
    <t>07/09/2021</t>
  </si>
  <si>
    <t>07/10/2021</t>
  </si>
  <si>
    <t>07/11/2021</t>
  </si>
  <si>
    <t>07/12/2021</t>
  </si>
  <si>
    <t>07/13/2021</t>
  </si>
  <si>
    <t>07/14/2021</t>
  </si>
  <si>
    <t>07/15/2021</t>
  </si>
  <si>
    <t>07/16/2021</t>
  </si>
  <si>
    <t>07/17/2021</t>
  </si>
  <si>
    <t>07/18/2021</t>
  </si>
  <si>
    <t>07/19/2021</t>
  </si>
  <si>
    <t>07/20/2021</t>
  </si>
  <si>
    <t>07/21/2021</t>
  </si>
  <si>
    <t>07/22/2021</t>
  </si>
  <si>
    <t>07/23/2021</t>
  </si>
  <si>
    <t>07/24/2021</t>
  </si>
  <si>
    <t>07/25/2021</t>
  </si>
  <si>
    <t>07/26/2021</t>
  </si>
  <si>
    <t>07/27/2021</t>
  </si>
  <si>
    <t>07/28/2021</t>
  </si>
  <si>
    <t>07/29/2021</t>
  </si>
  <si>
    <t>07/30/2021</t>
  </si>
  <si>
    <t>07/31/2021</t>
  </si>
  <si>
    <t>08/01/2021</t>
  </si>
  <si>
    <t>08/02/2021</t>
  </si>
  <si>
    <t>08/03/2021</t>
  </si>
  <si>
    <t>08/04/2021</t>
  </si>
  <si>
    <t>08/05/2021</t>
  </si>
  <si>
    <t>08/06/2021</t>
  </si>
  <si>
    <t>08/07/2021</t>
  </si>
  <si>
    <t>08/08/2021</t>
  </si>
  <si>
    <t>08/09/2021</t>
  </si>
  <si>
    <t>08/10/2021</t>
  </si>
  <si>
    <t>08/11/2021</t>
  </si>
  <si>
    <t>08/12/2021</t>
  </si>
  <si>
    <t>08/13/2021</t>
  </si>
  <si>
    <t>08/14/2021</t>
  </si>
  <si>
    <t>08/15/2021</t>
  </si>
  <si>
    <t>08/16/2021</t>
  </si>
  <si>
    <t>08/17/2021</t>
  </si>
  <si>
    <t>08/18/2021</t>
  </si>
  <si>
    <t>08/19/2021</t>
  </si>
  <si>
    <t>08/20/2021</t>
  </si>
  <si>
    <t>08/21/2021</t>
  </si>
  <si>
    <t>08/22/2021</t>
  </si>
  <si>
    <t>08/23/2021</t>
  </si>
  <si>
    <t>08/24/2021</t>
  </si>
  <si>
    <t>08/25/2021</t>
  </si>
  <si>
    <t>08/26/2021</t>
  </si>
  <si>
    <t>Twitter</t>
  </si>
  <si>
    <t>Nend</t>
  </si>
  <si>
    <t>Amoad</t>
  </si>
  <si>
    <t>IAP Revenue Scaled</t>
  </si>
  <si>
    <t>Japan</t>
  </si>
  <si>
    <t>Shining Nikki</t>
  </si>
  <si>
    <t>18th Mar'21</t>
  </si>
  <si>
    <t>YouTube</t>
  </si>
  <si>
    <t>TikTok</t>
  </si>
  <si>
    <t>Apple Search</t>
  </si>
  <si>
    <t>Super stylist</t>
  </si>
  <si>
    <t>Project makover</t>
  </si>
  <si>
    <t>Time princess</t>
  </si>
  <si>
    <t>Events, Updates and Bug fixes</t>
  </si>
  <si>
    <t>iOS ATT Adoption Rate (2021)</t>
  </si>
  <si>
    <t>Month</t>
  </si>
  <si>
    <t>Mar</t>
  </si>
  <si>
    <t>Apr</t>
  </si>
  <si>
    <t>May</t>
  </si>
  <si>
    <t>Jun</t>
  </si>
  <si>
    <t>Jul</t>
  </si>
  <si>
    <t>Aug</t>
  </si>
  <si>
    <t>Sep</t>
  </si>
  <si>
    <t>Oct</t>
  </si>
  <si>
    <t>Dec</t>
  </si>
  <si>
    <t>Adoption Rate</t>
  </si>
  <si>
    <t>Split</t>
  </si>
  <si>
    <t>Pre iOS (till 26th April)</t>
  </si>
  <si>
    <t>Post ATT S1</t>
  </si>
  <si>
    <t>Post ATT S2</t>
  </si>
  <si>
    <t>Post ATT S3</t>
  </si>
  <si>
    <t>Total Updates</t>
  </si>
  <si>
    <t>Super Stylist</t>
  </si>
  <si>
    <t>Period</t>
  </si>
  <si>
    <t>Post iOS S1</t>
  </si>
  <si>
    <t>Post iOS S2</t>
  </si>
  <si>
    <t>Post iOS S3</t>
  </si>
  <si>
    <t>64 Days</t>
  </si>
  <si>
    <t>62 Days</t>
  </si>
  <si>
    <t>61 DAYS</t>
  </si>
  <si>
    <t>Media Spend</t>
  </si>
  <si>
    <t>Revenue Lost %</t>
  </si>
  <si>
    <t>Downloads</t>
  </si>
  <si>
    <t>Total</t>
  </si>
  <si>
    <t>Love nikki</t>
  </si>
  <si>
    <t>-</t>
  </si>
  <si>
    <t>Metric</t>
  </si>
  <si>
    <t>Current ROI</t>
  </si>
  <si>
    <t>Optimal ROI</t>
  </si>
  <si>
    <t>Marginal Peak</t>
  </si>
  <si>
    <t>Avg Current Spend</t>
  </si>
  <si>
    <t>Avg Optimal Spend</t>
  </si>
  <si>
    <t xml:space="preserve"> *Optimal spend change to achieve better ROI</t>
  </si>
  <si>
    <t>Twitter*</t>
  </si>
  <si>
    <t>Facebook*</t>
  </si>
  <si>
    <t>Nend**</t>
  </si>
  <si>
    <t>*Response curves are based on S3(Sep - Oct 2021)</t>
  </si>
  <si>
    <t>Amoad_Gamma_Scurve</t>
  </si>
  <si>
    <t>FB_Ap_June_Gamma_Scurve</t>
  </si>
  <si>
    <t>FB_Jul_Aug_Gamma_Scurve</t>
  </si>
  <si>
    <t>FB_Sep_Oct_Gamma_Scurve</t>
  </si>
  <si>
    <t>Nend_Gamma_Scurve</t>
  </si>
  <si>
    <t>Twitter_Ap_June_Gamma_Scurve</t>
  </si>
  <si>
    <t>Twitter_Jul_Aug_Gamma_Scurve</t>
  </si>
  <si>
    <t>Twitter_Sep_Oct_Gamma_Scurve</t>
  </si>
  <si>
    <t>YT_Ap_June_Gamma_Scurve</t>
  </si>
  <si>
    <t>YT_Jul_Aug_Gamma_Scurve</t>
  </si>
  <si>
    <t>YT_Sep_Oct_Gamma_Scurve</t>
  </si>
  <si>
    <t>Grand Total</t>
  </si>
  <si>
    <t>Row Labels</t>
  </si>
  <si>
    <t>Effectiveness(000)</t>
  </si>
  <si>
    <t>Support(Impressions)</t>
  </si>
  <si>
    <t>Support share</t>
  </si>
  <si>
    <t>HOLDOUT</t>
  </si>
  <si>
    <t>1st May  to 30th Jun</t>
  </si>
  <si>
    <t>1st Jul  to 31st Aug</t>
  </si>
  <si>
    <t>1st Sep  to 31st Oct</t>
  </si>
  <si>
    <t>Model Fit</t>
  </si>
  <si>
    <t>1st May'21 - 31st Oct'21</t>
  </si>
  <si>
    <t>**Response curves are based on total modeling period (May - Oct 2021)</t>
  </si>
  <si>
    <t>STAGES</t>
  </si>
  <si>
    <t>PERCENT</t>
  </si>
  <si>
    <t>AVERAGE SPEND</t>
  </si>
  <si>
    <t>AVERAGE PROJECTED KPI</t>
  </si>
  <si>
    <t>Current</t>
  </si>
  <si>
    <t>Optimal</t>
  </si>
  <si>
    <t>FB</t>
  </si>
  <si>
    <t>YT</t>
  </si>
  <si>
    <t>Amod</t>
  </si>
  <si>
    <t>Twitter_Sep_Oct_Gamma_SC</t>
  </si>
  <si>
    <t>YT_Sep_Oct_Gamma_SC</t>
  </si>
  <si>
    <t>Spend(USD)</t>
  </si>
  <si>
    <t>Amoad*</t>
  </si>
  <si>
    <t>CPM (USD)</t>
  </si>
  <si>
    <t>*Max ROI &amp; Optimal Avg. Spend are based on individual tactic spend levels only</t>
  </si>
  <si>
    <t>Comp</t>
  </si>
  <si>
    <t>YouTube*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</si>
</sst>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 * #,##0.00_ ;_ * \-#,##0.00_ ;_ * &quot;-&quot;??_ ;_ @_ "/>
    <numFmt numFmtId="165" formatCode="0.0%"/>
    <numFmt numFmtId="166" formatCode="_(* #,##0.0_);_(* \(#,##0.0\);_(* &quot;-&quot;??_);_(@_)"/>
    <numFmt numFmtId="167" formatCode="_(* #,##0_);_(* \(#,##0\);_(* &quot;-&quot;??_);_(@_)"/>
    <numFmt numFmtId="168" formatCode="0.00000000000000"/>
    <numFmt numFmtId="169" formatCode="0.0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9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8"/>
      <color rgb="FFFFFFFF"/>
      <name val="Bahnschrift"/>
      <family val="2"/>
    </font>
    <font>
      <sz val="11"/>
      <color theme="0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9"/>
      <color theme="0" tint="-0.499984740745262"/>
      <name val="Calibri"/>
      <family val="2"/>
      <scheme val="minor"/>
    </font>
    <font>
      <i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rgb="FF212121"/>
      <name val="Roboto"/>
    </font>
    <font>
      <sz val="11"/>
      <color theme="0" tint="-0.34998626667073579"/>
      <name val="Calibri"/>
      <family val="2"/>
      <scheme val="minor"/>
    </font>
    <font>
      <i/>
      <sz val="9"/>
      <color theme="0" tint="-0.249977111117893"/>
      <name val="Calibri"/>
      <family val="2"/>
      <scheme val="minor"/>
    </font>
    <font>
      <b/>
      <sz val="9"/>
      <color theme="0" tint="-0.249977111117893"/>
      <name val="Calibri"/>
      <family val="2"/>
      <scheme val="minor"/>
    </font>
    <font>
      <sz val="9"/>
      <color theme="0" tint="-0.249977111117893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2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</patternFill>
    </fill>
  </fills>
  <borders count="6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 style="thin">
        <color auto="1"/>
      </bottom>
      <diagonal/>
    </border>
  </borders>
  <cellStyleXfs count="5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0" fontId="5" fillId="0" borderId="0"/>
    <xf numFmtId="0" fontId="26" fillId="0" borderId="0" applyNumberFormat="0" applyFill="0" applyBorder="0" applyAlignment="0" applyProtection="0"/>
    <xf numFmtId="0" fontId="27" fillId="0" borderId="56" applyNumberFormat="0" applyFill="0" applyAlignment="0" applyProtection="0"/>
    <xf numFmtId="0" fontId="28" fillId="0" borderId="57" applyNumberFormat="0" applyFill="0" applyAlignment="0" applyProtection="0"/>
    <xf numFmtId="0" fontId="29" fillId="0" borderId="58" applyNumberFormat="0" applyFill="0" applyAlignment="0" applyProtection="0"/>
    <xf numFmtId="0" fontId="29" fillId="0" borderId="0" applyNumberFormat="0" applyFill="0" applyBorder="0" applyAlignment="0" applyProtection="0"/>
    <xf numFmtId="0" fontId="30" fillId="8" borderId="0" applyNumberFormat="0" applyBorder="0" applyAlignment="0" applyProtection="0"/>
    <xf numFmtId="0" fontId="31" fillId="9" borderId="0" applyNumberFormat="0" applyBorder="0" applyAlignment="0" applyProtection="0"/>
    <xf numFmtId="0" fontId="32" fillId="10" borderId="0" applyNumberFormat="0" applyBorder="0" applyAlignment="0" applyProtection="0"/>
    <xf numFmtId="0" fontId="33" fillId="11" borderId="59" applyNumberFormat="0" applyAlignment="0" applyProtection="0"/>
    <xf numFmtId="0" fontId="34" fillId="12" borderId="60" applyNumberFormat="0" applyAlignment="0" applyProtection="0"/>
    <xf numFmtId="0" fontId="35" fillId="12" borderId="59" applyNumberFormat="0" applyAlignment="0" applyProtection="0"/>
    <xf numFmtId="0" fontId="36" fillId="0" borderId="61" applyNumberFormat="0" applyFill="0" applyAlignment="0" applyProtection="0"/>
    <xf numFmtId="0" fontId="2" fillId="13" borderId="62" applyNumberFormat="0" applyAlignment="0" applyProtection="0"/>
    <xf numFmtId="0" fontId="37" fillId="0" borderId="0" applyNumberFormat="0" applyFill="0" applyBorder="0" applyAlignment="0" applyProtection="0"/>
    <xf numFmtId="0" fontId="1" fillId="14" borderId="63" applyNumberFormat="0" applyFont="0" applyAlignment="0" applyProtection="0"/>
    <xf numFmtId="0" fontId="38" fillId="0" borderId="0" applyNumberFormat="0" applyFill="0" applyBorder="0" applyAlignment="0" applyProtection="0"/>
    <xf numFmtId="0" fontId="3" fillId="0" borderId="64" applyNumberFormat="0" applyFill="0" applyAlignment="0" applyProtection="0"/>
    <xf numFmtId="0" fontId="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4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3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10">
    <xf numFmtId="0" fontId="0" fillId="0" borderId="0" xfId="0"/>
    <xf numFmtId="0" fontId="5" fillId="0" borderId="1" xfId="0" applyFont="1" applyBorder="1"/>
    <xf numFmtId="14" fontId="5" fillId="0" borderId="1" xfId="0" applyNumberFormat="1" applyFont="1" applyBorder="1"/>
    <xf numFmtId="165" fontId="0" fillId="0" borderId="1" xfId="2" applyNumberFormat="1" applyFont="1" applyBorder="1"/>
    <xf numFmtId="0" fontId="4" fillId="0" borderId="0" xfId="0" applyFont="1"/>
    <xf numFmtId="167" fontId="5" fillId="0" borderId="1" xfId="1" applyNumberFormat="1" applyFont="1" applyBorder="1"/>
    <xf numFmtId="167" fontId="5" fillId="2" borderId="1" xfId="1" applyNumberFormat="1" applyFont="1" applyFill="1" applyBorder="1"/>
    <xf numFmtId="167" fontId="0" fillId="0" borderId="0" xfId="1" applyNumberFormat="1" applyFont="1" applyBorder="1"/>
    <xf numFmtId="167" fontId="2" fillId="4" borderId="3" xfId="1" applyNumberFormat="1" applyFont="1" applyFill="1" applyBorder="1" applyAlignment="1">
      <alignment horizontal="center" vertical="center"/>
    </xf>
    <xf numFmtId="167" fontId="2" fillId="4" borderId="14" xfId="1" applyNumberFormat="1" applyFont="1" applyFill="1" applyBorder="1" applyAlignment="1">
      <alignment horizontal="center" vertical="center"/>
    </xf>
    <xf numFmtId="165" fontId="3" fillId="0" borderId="0" xfId="2" applyNumberFormat="1" applyFont="1" applyFill="1" applyBorder="1"/>
    <xf numFmtId="166" fontId="3" fillId="0" borderId="0" xfId="1" applyNumberFormat="1" applyFont="1" applyFill="1" applyBorder="1"/>
    <xf numFmtId="167" fontId="3" fillId="3" borderId="1" xfId="1" applyNumberFormat="1" applyFont="1" applyFill="1" applyBorder="1"/>
    <xf numFmtId="167" fontId="0" fillId="0" borderId="20" xfId="1" applyNumberFormat="1" applyFont="1" applyBorder="1" applyAlignment="1">
      <alignment horizontal="center" vertical="center"/>
    </xf>
    <xf numFmtId="167" fontId="3" fillId="0" borderId="23" xfId="1" applyNumberFormat="1" applyFont="1" applyFill="1" applyBorder="1"/>
    <xf numFmtId="165" fontId="0" fillId="0" borderId="17" xfId="2" applyNumberFormat="1" applyFont="1" applyBorder="1" applyAlignment="1">
      <alignment horizontal="center" vertical="center"/>
    </xf>
    <xf numFmtId="167" fontId="0" fillId="0" borderId="26" xfId="1" applyNumberFormat="1" applyFont="1" applyBorder="1"/>
    <xf numFmtId="167" fontId="2" fillId="4" borderId="22" xfId="1" applyNumberFormat="1" applyFont="1" applyFill="1" applyBorder="1" applyAlignment="1">
      <alignment horizontal="center" vertical="center"/>
    </xf>
    <xf numFmtId="167" fontId="0" fillId="0" borderId="27" xfId="1" applyNumberFormat="1" applyFont="1" applyBorder="1"/>
    <xf numFmtId="167" fontId="0" fillId="0" borderId="29" xfId="1" applyNumberFormat="1" applyFont="1" applyBorder="1"/>
    <xf numFmtId="167" fontId="3" fillId="0" borderId="11" xfId="1" applyNumberFormat="1" applyFont="1" applyBorder="1"/>
    <xf numFmtId="167" fontId="2" fillId="4" borderId="21" xfId="1" applyNumberFormat="1" applyFont="1" applyFill="1" applyBorder="1" applyAlignment="1">
      <alignment horizontal="center" vertical="center"/>
    </xf>
    <xf numFmtId="167" fontId="2" fillId="4" borderId="12" xfId="1" applyNumberFormat="1" applyFont="1" applyFill="1" applyBorder="1" applyAlignment="1">
      <alignment horizontal="center" vertical="center"/>
    </xf>
    <xf numFmtId="167" fontId="2" fillId="4" borderId="13" xfId="1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right"/>
    </xf>
    <xf numFmtId="0" fontId="0" fillId="0" borderId="30" xfId="0" applyBorder="1"/>
    <xf numFmtId="0" fontId="2" fillId="4" borderId="1" xfId="0" applyFont="1" applyFill="1" applyBorder="1" applyAlignment="1">
      <alignment horizontal="center" vertical="center"/>
    </xf>
    <xf numFmtId="167" fontId="3" fillId="0" borderId="26" xfId="1" applyNumberFormat="1" applyFont="1" applyFill="1" applyBorder="1"/>
    <xf numFmtId="165" fontId="10" fillId="0" borderId="26" xfId="2" applyNumberFormat="1" applyFont="1" applyFill="1" applyBorder="1" applyAlignment="1">
      <alignment horizontal="center" vertical="center"/>
    </xf>
    <xf numFmtId="165" fontId="8" fillId="0" borderId="26" xfId="2" applyNumberFormat="1" applyFont="1" applyFill="1" applyBorder="1" applyAlignment="1">
      <alignment horizontal="center" vertical="center"/>
    </xf>
    <xf numFmtId="167" fontId="3" fillId="0" borderId="31" xfId="1" applyNumberFormat="1" applyFont="1" applyBorder="1"/>
    <xf numFmtId="0" fontId="0" fillId="0" borderId="1" xfId="0" applyBorder="1" applyAlignment="1">
      <alignment horizontal="left" vertical="center"/>
    </xf>
    <xf numFmtId="9" fontId="0" fillId="0" borderId="0" xfId="2" applyFont="1"/>
    <xf numFmtId="167" fontId="0" fillId="0" borderId="0" xfId="0" applyNumberFormat="1"/>
    <xf numFmtId="164" fontId="0" fillId="0" borderId="0" xfId="0" applyNumberFormat="1"/>
    <xf numFmtId="167" fontId="1" fillId="0" borderId="26" xfId="1" applyNumberFormat="1" applyFont="1" applyFill="1" applyBorder="1"/>
    <xf numFmtId="0" fontId="12" fillId="0" borderId="0" xfId="0" applyFont="1" applyAlignment="1">
      <alignment horizontal="center" vertical="center" readingOrder="1"/>
    </xf>
    <xf numFmtId="167" fontId="0" fillId="0" borderId="0" xfId="1" applyNumberFormat="1" applyFont="1"/>
    <xf numFmtId="165" fontId="0" fillId="0" borderId="0" xfId="2" applyNumberFormat="1" applyFont="1" applyAlignment="1">
      <alignment horizontal="center"/>
    </xf>
    <xf numFmtId="0" fontId="8" fillId="0" borderId="0" xfId="0" applyFont="1"/>
    <xf numFmtId="0" fontId="2" fillId="6" borderId="7" xfId="0" applyFont="1" applyFill="1" applyBorder="1"/>
    <xf numFmtId="0" fontId="2" fillId="6" borderId="1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0" fillId="0" borderId="10" xfId="0" applyBorder="1"/>
    <xf numFmtId="165" fontId="13" fillId="0" borderId="34" xfId="2" applyNumberFormat="1" applyFont="1" applyBorder="1" applyAlignment="1">
      <alignment horizontal="center" vertical="center"/>
    </xf>
    <xf numFmtId="0" fontId="0" fillId="0" borderId="40" xfId="0" applyBorder="1"/>
    <xf numFmtId="0" fontId="0" fillId="0" borderId="39" xfId="0" applyBorder="1"/>
    <xf numFmtId="167" fontId="0" fillId="0" borderId="16" xfId="1" applyNumberFormat="1" applyFont="1" applyBorder="1" applyAlignment="1">
      <alignment horizontal="center" vertical="center"/>
    </xf>
    <xf numFmtId="165" fontId="3" fillId="0" borderId="26" xfId="2" applyNumberFormat="1" applyFont="1" applyBorder="1" applyAlignment="1">
      <alignment horizontal="center" vertical="center"/>
    </xf>
    <xf numFmtId="167" fontId="1" fillId="0" borderId="42" xfId="1" applyNumberFormat="1" applyFont="1" applyBorder="1"/>
    <xf numFmtId="165" fontId="3" fillId="0" borderId="33" xfId="2" applyNumberFormat="1" applyFont="1" applyBorder="1" applyAlignment="1">
      <alignment horizontal="center" vertical="center"/>
    </xf>
    <xf numFmtId="167" fontId="3" fillId="0" borderId="25" xfId="1" applyNumberFormat="1" applyFont="1" applyBorder="1"/>
    <xf numFmtId="167" fontId="7" fillId="0" borderId="11" xfId="1" applyNumberFormat="1" applyFont="1" applyBorder="1" applyAlignment="1">
      <alignment horizontal="right"/>
    </xf>
    <xf numFmtId="165" fontId="3" fillId="0" borderId="33" xfId="2" applyNumberFormat="1" applyFont="1" applyFill="1" applyBorder="1" applyAlignment="1">
      <alignment horizontal="center" vertical="center"/>
    </xf>
    <xf numFmtId="167" fontId="3" fillId="0" borderId="38" xfId="1" applyNumberFormat="1" applyFont="1" applyFill="1" applyBorder="1"/>
    <xf numFmtId="17" fontId="2" fillId="4" borderId="7" xfId="0" applyNumberFormat="1" applyFont="1" applyFill="1" applyBorder="1" applyAlignment="1">
      <alignment horizontal="center" vertical="center"/>
    </xf>
    <xf numFmtId="17" fontId="2" fillId="4" borderId="1" xfId="0" applyNumberFormat="1" applyFont="1" applyFill="1" applyBorder="1" applyAlignment="1">
      <alignment horizontal="center" vertical="center"/>
    </xf>
    <xf numFmtId="0" fontId="2" fillId="4" borderId="4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5" fontId="14" fillId="0" borderId="1" xfId="0" applyNumberFormat="1" applyFont="1" applyBorder="1" applyAlignment="1">
      <alignment horizontal="center" vertical="center"/>
    </xf>
    <xf numFmtId="43" fontId="0" fillId="0" borderId="0" xfId="1" applyFont="1" applyBorder="1"/>
    <xf numFmtId="165" fontId="0" fillId="0" borderId="0" xfId="2" applyNumberFormat="1" applyFont="1" applyBorder="1"/>
    <xf numFmtId="0" fontId="0" fillId="0" borderId="0" xfId="0" applyAlignment="1">
      <alignment horizontal="center" vertical="center"/>
    </xf>
    <xf numFmtId="167" fontId="3" fillId="0" borderId="1" xfId="1" applyNumberFormat="1" applyFont="1" applyFill="1" applyBorder="1"/>
    <xf numFmtId="17" fontId="2" fillId="4" borderId="35" xfId="0" applyNumberFormat="1" applyFont="1" applyFill="1" applyBorder="1" applyAlignment="1">
      <alignment horizontal="center" vertical="center"/>
    </xf>
    <xf numFmtId="17" fontId="2" fillId="4" borderId="31" xfId="0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17" fontId="2" fillId="5" borderId="1" xfId="0" applyNumberFormat="1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17" fontId="2" fillId="5" borderId="31" xfId="0" applyNumberFormat="1" applyFont="1" applyFill="1" applyBorder="1" applyAlignment="1">
      <alignment horizontal="center" vertical="center"/>
    </xf>
    <xf numFmtId="0" fontId="3" fillId="0" borderId="19" xfId="0" applyFont="1" applyBorder="1"/>
    <xf numFmtId="167" fontId="3" fillId="0" borderId="43" xfId="1" applyNumberFormat="1" applyFont="1" applyFill="1" applyBorder="1"/>
    <xf numFmtId="165" fontId="3" fillId="0" borderId="7" xfId="2" applyNumberFormat="1" applyFont="1" applyBorder="1"/>
    <xf numFmtId="165" fontId="3" fillId="0" borderId="1" xfId="2" applyNumberFormat="1" applyFont="1" applyBorder="1"/>
    <xf numFmtId="167" fontId="3" fillId="0" borderId="7" xfId="1" applyNumberFormat="1" applyFont="1" applyBorder="1"/>
    <xf numFmtId="9" fontId="3" fillId="0" borderId="8" xfId="2" applyFont="1" applyBorder="1"/>
    <xf numFmtId="167" fontId="3" fillId="0" borderId="1" xfId="1" applyNumberFormat="1" applyFont="1" applyBorder="1"/>
    <xf numFmtId="167" fontId="3" fillId="0" borderId="8" xfId="1" applyNumberFormat="1" applyFont="1" applyBorder="1"/>
    <xf numFmtId="165" fontId="3" fillId="0" borderId="8" xfId="2" applyNumberFormat="1" applyFont="1" applyBorder="1"/>
    <xf numFmtId="0" fontId="3" fillId="0" borderId="0" xfId="0" applyFont="1"/>
    <xf numFmtId="0" fontId="3" fillId="3" borderId="19" xfId="0" applyFont="1" applyFill="1" applyBorder="1"/>
    <xf numFmtId="167" fontId="3" fillId="3" borderId="45" xfId="1" applyNumberFormat="1" applyFont="1" applyFill="1" applyBorder="1"/>
    <xf numFmtId="167" fontId="3" fillId="3" borderId="7" xfId="1" applyNumberFormat="1" applyFont="1" applyFill="1" applyBorder="1"/>
    <xf numFmtId="167" fontId="3" fillId="3" borderId="8" xfId="1" applyNumberFormat="1" applyFont="1" applyFill="1" applyBorder="1"/>
    <xf numFmtId="43" fontId="3" fillId="3" borderId="1" xfId="1" applyFont="1" applyFill="1" applyBorder="1"/>
    <xf numFmtId="43" fontId="3" fillId="3" borderId="8" xfId="1" applyFont="1" applyFill="1" applyBorder="1"/>
    <xf numFmtId="166" fontId="3" fillId="3" borderId="1" xfId="1" applyNumberFormat="1" applyFont="1" applyFill="1" applyBorder="1"/>
    <xf numFmtId="166" fontId="3" fillId="3" borderId="8" xfId="1" applyNumberFormat="1" applyFont="1" applyFill="1" applyBorder="1"/>
    <xf numFmtId="0" fontId="7" fillId="7" borderId="19" xfId="0" applyFont="1" applyFill="1" applyBorder="1" applyAlignment="1">
      <alignment horizontal="right"/>
    </xf>
    <xf numFmtId="167" fontId="7" fillId="7" borderId="1" xfId="1" applyNumberFormat="1" applyFont="1" applyFill="1" applyBorder="1"/>
    <xf numFmtId="167" fontId="7" fillId="7" borderId="43" xfId="1" applyNumberFormat="1" applyFont="1" applyFill="1" applyBorder="1"/>
    <xf numFmtId="167" fontId="7" fillId="7" borderId="7" xfId="1" applyNumberFormat="1" applyFont="1" applyFill="1" applyBorder="1"/>
    <xf numFmtId="167" fontId="7" fillId="7" borderId="8" xfId="1" applyNumberFormat="1" applyFont="1" applyFill="1" applyBorder="1"/>
    <xf numFmtId="166" fontId="7" fillId="7" borderId="1" xfId="1" applyNumberFormat="1" applyFont="1" applyFill="1" applyBorder="1"/>
    <xf numFmtId="166" fontId="9" fillId="7" borderId="8" xfId="1" applyNumberFormat="1" applyFont="1" applyFill="1" applyBorder="1"/>
    <xf numFmtId="166" fontId="9" fillId="7" borderId="1" xfId="1" applyNumberFormat="1" applyFont="1" applyFill="1" applyBorder="1"/>
    <xf numFmtId="166" fontId="9" fillId="7" borderId="0" xfId="1" applyNumberFormat="1" applyFont="1" applyFill="1" applyBorder="1"/>
    <xf numFmtId="9" fontId="7" fillId="0" borderId="1" xfId="2" applyFont="1" applyBorder="1"/>
    <xf numFmtId="9" fontId="7" fillId="0" borderId="8" xfId="2" applyFont="1" applyBorder="1"/>
    <xf numFmtId="0" fontId="7" fillId="0" borderId="0" xfId="0" applyFont="1"/>
    <xf numFmtId="43" fontId="0" fillId="0" borderId="0" xfId="0" applyNumberFormat="1"/>
    <xf numFmtId="0" fontId="2" fillId="4" borderId="45" xfId="0" applyFont="1" applyFill="1" applyBorder="1" applyAlignment="1">
      <alignment horizontal="center" vertical="center"/>
    </xf>
    <xf numFmtId="0" fontId="0" fillId="0" borderId="1" xfId="0" applyBorder="1"/>
    <xf numFmtId="167" fontId="0" fillId="0" borderId="1" xfId="1" applyNumberFormat="1" applyFont="1" applyBorder="1" applyAlignment="1">
      <alignment horizontal="center" vertical="center"/>
    </xf>
    <xf numFmtId="165" fontId="0" fillId="0" borderId="1" xfId="2" applyNumberFormat="1" applyFont="1" applyBorder="1" applyAlignment="1">
      <alignment horizontal="center" vertical="center"/>
    </xf>
    <xf numFmtId="167" fontId="16" fillId="0" borderId="0" xfId="1" applyNumberFormat="1" applyFont="1" applyBorder="1" applyAlignment="1">
      <alignment horizontal="right"/>
    </xf>
    <xf numFmtId="0" fontId="0" fillId="0" borderId="0" xfId="0" applyAlignment="1">
      <alignment horizontal="center"/>
    </xf>
    <xf numFmtId="167" fontId="9" fillId="7" borderId="1" xfId="1" applyNumberFormat="1" applyFont="1" applyFill="1" applyBorder="1"/>
    <xf numFmtId="167" fontId="9" fillId="7" borderId="8" xfId="1" applyNumberFormat="1" applyFont="1" applyFill="1" applyBorder="1"/>
    <xf numFmtId="167" fontId="9" fillId="7" borderId="32" xfId="1" applyNumberFormat="1" applyFont="1" applyFill="1" applyBorder="1"/>
    <xf numFmtId="0" fontId="11" fillId="6" borderId="2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9" fontId="11" fillId="6" borderId="6" xfId="2" applyFont="1" applyFill="1" applyBorder="1" applyAlignment="1">
      <alignment horizontal="center" vertical="center"/>
    </xf>
    <xf numFmtId="0" fontId="17" fillId="0" borderId="7" xfId="0" applyFont="1" applyBorder="1"/>
    <xf numFmtId="43" fontId="18" fillId="0" borderId="1" xfId="1" applyFont="1" applyBorder="1"/>
    <xf numFmtId="9" fontId="18" fillId="0" borderId="1" xfId="2" applyFont="1" applyBorder="1" applyAlignment="1">
      <alignment horizontal="center"/>
    </xf>
    <xf numFmtId="0" fontId="20" fillId="0" borderId="7" xfId="0" applyFont="1" applyBorder="1"/>
    <xf numFmtId="0" fontId="18" fillId="0" borderId="0" xfId="0" applyFont="1"/>
    <xf numFmtId="9" fontId="18" fillId="0" borderId="0" xfId="2" applyFont="1"/>
    <xf numFmtId="43" fontId="18" fillId="0" borderId="0" xfId="1" applyFont="1"/>
    <xf numFmtId="0" fontId="17" fillId="0" borderId="0" xfId="0" applyFont="1"/>
    <xf numFmtId="4" fontId="21" fillId="0" borderId="0" xfId="0" applyNumberFormat="1" applyFont="1"/>
    <xf numFmtId="0" fontId="0" fillId="0" borderId="0" xfId="0" applyAlignment="1">
      <alignment horizontal="left"/>
    </xf>
    <xf numFmtId="167" fontId="7" fillId="7" borderId="31" xfId="1" applyNumberFormat="1" applyFont="1" applyFill="1" applyBorder="1" applyAlignment="1"/>
    <xf numFmtId="168" fontId="0" fillId="0" borderId="0" xfId="0" applyNumberFormat="1"/>
    <xf numFmtId="17" fontId="2" fillId="4" borderId="45" xfId="0" applyNumberFormat="1" applyFont="1" applyFill="1" applyBorder="1" applyAlignment="1">
      <alignment horizontal="center" vertical="center"/>
    </xf>
    <xf numFmtId="167" fontId="3" fillId="0" borderId="45" xfId="1" applyNumberFormat="1" applyFont="1" applyFill="1" applyBorder="1"/>
    <xf numFmtId="167" fontId="7" fillId="7" borderId="45" xfId="1" applyNumberFormat="1" applyFont="1" applyFill="1" applyBorder="1"/>
    <xf numFmtId="0" fontId="7" fillId="7" borderId="15" xfId="0" applyFont="1" applyFill="1" applyBorder="1" applyAlignment="1">
      <alignment horizontal="right"/>
    </xf>
    <xf numFmtId="167" fontId="7" fillId="7" borderId="9" xfId="1" applyNumberFormat="1" applyFont="1" applyFill="1" applyBorder="1"/>
    <xf numFmtId="17" fontId="2" fillId="4" borderId="47" xfId="0" applyNumberFormat="1" applyFont="1" applyFill="1" applyBorder="1" applyAlignment="1">
      <alignment horizontal="center" vertical="center"/>
    </xf>
    <xf numFmtId="167" fontId="3" fillId="0" borderId="47" xfId="1" applyNumberFormat="1" applyFont="1" applyBorder="1"/>
    <xf numFmtId="165" fontId="3" fillId="0" borderId="34" xfId="2" applyNumberFormat="1" applyFont="1" applyBorder="1" applyAlignment="1">
      <alignment horizontal="center" vertical="center"/>
    </xf>
    <xf numFmtId="167" fontId="0" fillId="0" borderId="33" xfId="1" applyNumberFormat="1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54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167" fontId="7" fillId="7" borderId="55" xfId="1" applyNumberFormat="1" applyFont="1" applyFill="1" applyBorder="1"/>
    <xf numFmtId="17" fontId="2" fillId="4" borderId="43" xfId="0" applyNumberFormat="1" applyFont="1" applyFill="1" applyBorder="1" applyAlignment="1">
      <alignment horizontal="center" vertical="center"/>
    </xf>
    <xf numFmtId="17" fontId="2" fillId="5" borderId="7" xfId="0" applyNumberFormat="1" applyFont="1" applyFill="1" applyBorder="1" applyAlignment="1">
      <alignment horizontal="center" vertical="center"/>
    </xf>
    <xf numFmtId="43" fontId="3" fillId="3" borderId="7" xfId="1" applyFont="1" applyFill="1" applyBorder="1"/>
    <xf numFmtId="166" fontId="7" fillId="7" borderId="7" xfId="1" applyNumberFormat="1" applyFont="1" applyFill="1" applyBorder="1"/>
    <xf numFmtId="166" fontId="3" fillId="3" borderId="7" xfId="1" applyNumberFormat="1" applyFont="1" applyFill="1" applyBorder="1"/>
    <xf numFmtId="166" fontId="9" fillId="7" borderId="7" xfId="1" applyNumberFormat="1" applyFont="1" applyFill="1" applyBorder="1"/>
    <xf numFmtId="17" fontId="2" fillId="5" borderId="47" xfId="0" applyNumberFormat="1" applyFont="1" applyFill="1" applyBorder="1" applyAlignment="1">
      <alignment horizontal="center" vertical="center"/>
    </xf>
    <xf numFmtId="167" fontId="9" fillId="7" borderId="7" xfId="1" applyNumberFormat="1" applyFont="1" applyFill="1" applyBorder="1"/>
    <xf numFmtId="9" fontId="7" fillId="0" borderId="7" xfId="2" applyFont="1" applyBorder="1"/>
    <xf numFmtId="167" fontId="7" fillId="7" borderId="46" xfId="1" applyNumberFormat="1" applyFont="1" applyFill="1" applyBorder="1"/>
    <xf numFmtId="167" fontId="18" fillId="0" borderId="1" xfId="1" applyNumberFormat="1" applyFont="1" applyBorder="1"/>
    <xf numFmtId="164" fontId="18" fillId="0" borderId="1" xfId="0" applyNumberFormat="1" applyFont="1" applyBorder="1"/>
    <xf numFmtId="43" fontId="19" fillId="0" borderId="1" xfId="1" applyFont="1" applyBorder="1"/>
    <xf numFmtId="9" fontId="19" fillId="0" borderId="1" xfId="2" applyFont="1" applyBorder="1" applyAlignment="1">
      <alignment horizontal="center"/>
    </xf>
    <xf numFmtId="167" fontId="19" fillId="0" borderId="1" xfId="1" applyNumberFormat="1" applyFont="1" applyBorder="1"/>
    <xf numFmtId="9" fontId="11" fillId="6" borderId="3" xfId="2" applyFont="1" applyFill="1" applyBorder="1" applyAlignment="1">
      <alignment horizontal="center" vertical="center" wrapText="1"/>
    </xf>
    <xf numFmtId="9" fontId="18" fillId="0" borderId="8" xfId="2" applyFont="1" applyBorder="1" applyAlignment="1">
      <alignment horizontal="center"/>
    </xf>
    <xf numFmtId="9" fontId="19" fillId="0" borderId="8" xfId="2" applyFont="1" applyBorder="1" applyAlignment="1">
      <alignment horizontal="center"/>
    </xf>
    <xf numFmtId="0" fontId="24" fillId="0" borderId="7" xfId="0" applyFont="1" applyBorder="1"/>
    <xf numFmtId="43" fontId="25" fillId="0" borderId="1" xfId="1" applyFont="1" applyBorder="1"/>
    <xf numFmtId="9" fontId="25" fillId="0" borderId="1" xfId="2" applyFont="1" applyBorder="1" applyAlignment="1">
      <alignment horizontal="center"/>
    </xf>
    <xf numFmtId="167" fontId="25" fillId="0" borderId="1" xfId="1" applyNumberFormat="1" applyFont="1" applyBorder="1"/>
    <xf numFmtId="9" fontId="25" fillId="0" borderId="8" xfId="2" applyFont="1" applyBorder="1" applyAlignment="1">
      <alignment horizontal="center"/>
    </xf>
    <xf numFmtId="0" fontId="24" fillId="0" borderId="4" xfId="0" applyFont="1" applyBorder="1"/>
    <xf numFmtId="43" fontId="25" fillId="0" borderId="9" xfId="1" applyFont="1" applyBorder="1"/>
    <xf numFmtId="9" fontId="25" fillId="0" borderId="9" xfId="2" applyFont="1" applyBorder="1" applyAlignment="1">
      <alignment horizontal="center"/>
    </xf>
    <xf numFmtId="167" fontId="25" fillId="0" borderId="9" xfId="1" applyNumberFormat="1" applyFont="1" applyBorder="1"/>
    <xf numFmtId="9" fontId="25" fillId="0" borderId="5" xfId="2" applyFont="1" applyBorder="1" applyAlignment="1">
      <alignment horizontal="center"/>
    </xf>
    <xf numFmtId="165" fontId="4" fillId="0" borderId="0" xfId="2" applyNumberFormat="1" applyFont="1" applyFill="1" applyBorder="1"/>
    <xf numFmtId="167" fontId="0" fillId="0" borderId="37" xfId="1" applyNumberFormat="1" applyFont="1" applyBorder="1"/>
    <xf numFmtId="0" fontId="3" fillId="2" borderId="65" xfId="0" applyFont="1" applyFill="1" applyBorder="1" applyAlignment="1">
      <alignment horizontal="left" vertical="center"/>
    </xf>
    <xf numFmtId="165" fontId="10" fillId="0" borderId="33" xfId="2" applyNumberFormat="1" applyFont="1" applyFill="1" applyBorder="1" applyAlignment="1">
      <alignment horizontal="center" vertical="center"/>
    </xf>
    <xf numFmtId="0" fontId="22" fillId="0" borderId="32" xfId="0" applyFont="1" applyBorder="1" applyAlignment="1">
      <alignment horizontal="left" vertical="center"/>
    </xf>
    <xf numFmtId="0" fontId="3" fillId="2" borderId="32" xfId="0" applyFont="1" applyFill="1" applyBorder="1" applyAlignment="1">
      <alignment horizontal="left" vertical="center"/>
    </xf>
    <xf numFmtId="0" fontId="22" fillId="0" borderId="52" xfId="0" applyFont="1" applyBorder="1" applyAlignment="1">
      <alignment horizontal="left" vertical="center"/>
    </xf>
    <xf numFmtId="0" fontId="0" fillId="0" borderId="3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7" borderId="0" xfId="0" applyFont="1" applyFill="1"/>
    <xf numFmtId="0" fontId="0" fillId="7" borderId="1" xfId="0" applyFill="1" applyBorder="1"/>
    <xf numFmtId="165" fontId="0" fillId="7" borderId="1" xfId="2" applyNumberFormat="1" applyFont="1" applyFill="1" applyBorder="1" applyAlignment="1">
      <alignment horizontal="center" vertical="center"/>
    </xf>
    <xf numFmtId="167" fontId="0" fillId="7" borderId="1" xfId="1" applyNumberFormat="1" applyFont="1" applyFill="1" applyBorder="1" applyAlignment="1">
      <alignment horizontal="center" vertical="center"/>
    </xf>
    <xf numFmtId="43" fontId="4" fillId="0" borderId="0" xfId="0" applyNumberFormat="1" applyFont="1"/>
    <xf numFmtId="167" fontId="0" fillId="0" borderId="0" xfId="2" applyNumberFormat="1" applyFont="1"/>
    <xf numFmtId="2" fontId="0" fillId="0" borderId="0" xfId="2" applyNumberFormat="1" applyFont="1"/>
    <xf numFmtId="169" fontId="0" fillId="0" borderId="0" xfId="0" applyNumberFormat="1"/>
    <xf numFmtId="2" fontId="0" fillId="0" borderId="0" xfId="0" applyNumberFormat="1" applyAlignment="1">
      <alignment horizontal="center" vertical="center"/>
    </xf>
    <xf numFmtId="0" fontId="8" fillId="7" borderId="0" xfId="0" applyFont="1" applyFill="1"/>
    <xf numFmtId="0" fontId="10" fillId="39" borderId="0" xfId="0" applyFont="1" applyFill="1"/>
    <xf numFmtId="17" fontId="10" fillId="7" borderId="0" xfId="0" applyNumberFormat="1" applyFont="1" applyFill="1" applyAlignment="1">
      <alignment horizontal="center" vertical="center"/>
    </xf>
    <xf numFmtId="0" fontId="8" fillId="7" borderId="0" xfId="0" applyFont="1" applyFill="1" applyAlignment="1">
      <alignment horizontal="left"/>
    </xf>
    <xf numFmtId="0" fontId="10" fillId="7" borderId="0" xfId="0" applyFont="1" applyFill="1"/>
    <xf numFmtId="0" fontId="9" fillId="7" borderId="0" xfId="0" applyFont="1" applyFill="1" applyAlignment="1">
      <alignment horizontal="right"/>
    </xf>
    <xf numFmtId="3" fontId="8" fillId="7" borderId="0" xfId="0" applyNumberFormat="1" applyFont="1" applyFill="1" applyAlignment="1">
      <alignment horizontal="center" vertical="center"/>
    </xf>
    <xf numFmtId="167" fontId="10" fillId="7" borderId="0" xfId="1" applyNumberFormat="1" applyFont="1" applyFill="1" applyBorder="1"/>
    <xf numFmtId="167" fontId="8" fillId="7" borderId="0" xfId="0" applyNumberFormat="1" applyFont="1" applyFill="1"/>
    <xf numFmtId="0" fontId="10" fillId="7" borderId="0" xfId="0" applyFont="1" applyFill="1" applyAlignment="1">
      <alignment horizontal="center" vertical="center"/>
    </xf>
    <xf numFmtId="167" fontId="9" fillId="7" borderId="0" xfId="1" applyNumberFormat="1" applyFont="1" applyFill="1" applyBorder="1"/>
    <xf numFmtId="0" fontId="9" fillId="7" borderId="0" xfId="0" applyFont="1" applyFill="1"/>
    <xf numFmtId="0" fontId="20" fillId="7" borderId="0" xfId="0" applyFont="1" applyFill="1" applyAlignment="1">
      <alignment horizontal="center" vertical="center"/>
    </xf>
    <xf numFmtId="9" fontId="20" fillId="7" borderId="0" xfId="2" applyFont="1" applyFill="1" applyBorder="1" applyAlignment="1">
      <alignment horizontal="center" vertical="center"/>
    </xf>
    <xf numFmtId="9" fontId="20" fillId="7" borderId="0" xfId="2" applyFont="1" applyFill="1" applyBorder="1" applyAlignment="1">
      <alignment horizontal="center" vertical="center" wrapText="1"/>
    </xf>
    <xf numFmtId="0" fontId="8" fillId="40" borderId="0" xfId="0" applyFont="1" applyFill="1"/>
    <xf numFmtId="9" fontId="8" fillId="7" borderId="0" xfId="2" applyFont="1" applyFill="1" applyBorder="1"/>
    <xf numFmtId="167" fontId="2" fillId="4" borderId="35" xfId="1" applyNumberFormat="1" applyFont="1" applyFill="1" applyBorder="1" applyAlignment="1">
      <alignment horizontal="center" vertical="center"/>
    </xf>
    <xf numFmtId="167" fontId="2" fillId="4" borderId="36" xfId="1" applyNumberFormat="1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7" fontId="3" fillId="0" borderId="40" xfId="1" applyNumberFormat="1" applyFont="1" applyBorder="1" applyAlignment="1">
      <alignment horizontal="center" vertical="center"/>
    </xf>
    <xf numFmtId="167" fontId="3" fillId="0" borderId="39" xfId="1" applyNumberFormat="1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67" fontId="3" fillId="0" borderId="37" xfId="1" applyNumberFormat="1" applyFont="1" applyBorder="1" applyAlignment="1">
      <alignment horizontal="center" vertical="center"/>
    </xf>
    <xf numFmtId="167" fontId="3" fillId="0" borderId="38" xfId="1" applyNumberFormat="1" applyFont="1" applyBorder="1" applyAlignment="1">
      <alignment horizontal="center" vertical="center"/>
    </xf>
    <xf numFmtId="167" fontId="0" fillId="0" borderId="25" xfId="1" applyNumberFormat="1" applyFont="1" applyBorder="1" applyAlignment="1">
      <alignment horizontal="center" vertical="center"/>
    </xf>
    <xf numFmtId="167" fontId="0" fillId="0" borderId="26" xfId="1" applyNumberFormat="1" applyFont="1" applyBorder="1" applyAlignment="1">
      <alignment horizontal="center" vertical="center"/>
    </xf>
    <xf numFmtId="167" fontId="0" fillId="0" borderId="24" xfId="1" applyNumberFormat="1" applyFont="1" applyBorder="1" applyAlignment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13" fillId="0" borderId="41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167" fontId="7" fillId="7" borderId="47" xfId="1" applyNumberFormat="1" applyFont="1" applyFill="1" applyBorder="1" applyAlignment="1">
      <alignment horizontal="center"/>
    </xf>
    <xf numFmtId="167" fontId="7" fillId="7" borderId="31" xfId="1" applyNumberFormat="1" applyFont="1" applyFill="1" applyBorder="1" applyAlignment="1">
      <alignment horizontal="center"/>
    </xf>
    <xf numFmtId="167" fontId="7" fillId="7" borderId="32" xfId="1" applyNumberFormat="1" applyFont="1" applyFill="1" applyBorder="1" applyAlignment="1">
      <alignment horizontal="center"/>
    </xf>
    <xf numFmtId="167" fontId="23" fillId="7" borderId="47" xfId="1" applyNumberFormat="1" applyFont="1" applyFill="1" applyBorder="1" applyAlignment="1">
      <alignment horizontal="center"/>
    </xf>
    <xf numFmtId="167" fontId="23" fillId="7" borderId="31" xfId="1" applyNumberFormat="1" applyFont="1" applyFill="1" applyBorder="1" applyAlignment="1">
      <alignment horizontal="center"/>
    </xf>
    <xf numFmtId="167" fontId="23" fillId="7" borderId="32" xfId="1" applyNumberFormat="1" applyFont="1" applyFill="1" applyBorder="1" applyAlignment="1">
      <alignment horizontal="center"/>
    </xf>
    <xf numFmtId="0" fontId="2" fillId="4" borderId="49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17" fontId="2" fillId="4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" fontId="2" fillId="4" borderId="14" xfId="0" applyNumberFormat="1" applyFont="1" applyFill="1" applyBorder="1" applyAlignment="1">
      <alignment horizontal="center" vertical="center"/>
    </xf>
    <xf numFmtId="17" fontId="2" fillId="4" borderId="19" xfId="0" applyNumberFormat="1" applyFont="1" applyFill="1" applyBorder="1" applyAlignment="1">
      <alignment horizontal="center" vertical="center"/>
    </xf>
    <xf numFmtId="0" fontId="2" fillId="4" borderId="48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4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9" fontId="7" fillId="0" borderId="47" xfId="2" applyFont="1" applyBorder="1" applyAlignment="1">
      <alignment horizontal="center"/>
    </xf>
    <xf numFmtId="9" fontId="7" fillId="0" borderId="31" xfId="2" applyFont="1" applyBorder="1" applyAlignment="1">
      <alignment horizontal="center"/>
    </xf>
    <xf numFmtId="9" fontId="7" fillId="0" borderId="32" xfId="2" applyFont="1" applyBorder="1" applyAlignment="1">
      <alignment horizontal="center"/>
    </xf>
    <xf numFmtId="9" fontId="23" fillId="0" borderId="47" xfId="2" applyFont="1" applyBorder="1" applyAlignment="1">
      <alignment horizontal="center"/>
    </xf>
    <xf numFmtId="9" fontId="23" fillId="0" borderId="31" xfId="2" applyFont="1" applyBorder="1" applyAlignment="1">
      <alignment horizontal="center"/>
    </xf>
    <xf numFmtId="9" fontId="23" fillId="0" borderId="32" xfId="2" applyFont="1" applyBorder="1" applyAlignment="1">
      <alignment horizontal="center"/>
    </xf>
    <xf numFmtId="166" fontId="9" fillId="7" borderId="47" xfId="1" applyNumberFormat="1" applyFont="1" applyFill="1" applyBorder="1" applyAlignment="1">
      <alignment horizontal="center"/>
    </xf>
    <xf numFmtId="166" fontId="9" fillId="7" borderId="31" xfId="1" applyNumberFormat="1" applyFont="1" applyFill="1" applyBorder="1" applyAlignment="1">
      <alignment horizontal="center"/>
    </xf>
    <xf numFmtId="166" fontId="9" fillId="7" borderId="32" xfId="1" applyNumberFormat="1" applyFont="1" applyFill="1" applyBorder="1" applyAlignment="1">
      <alignment horizontal="center"/>
    </xf>
    <xf numFmtId="167" fontId="23" fillId="7" borderId="7" xfId="1" applyNumberFormat="1" applyFont="1" applyFill="1" applyBorder="1" applyAlignment="1">
      <alignment horizontal="center"/>
    </xf>
    <xf numFmtId="167" fontId="23" fillId="7" borderId="1" xfId="1" applyNumberFormat="1" applyFont="1" applyFill="1" applyBorder="1" applyAlignment="1">
      <alignment horizontal="center"/>
    </xf>
    <xf numFmtId="167" fontId="23" fillId="7" borderId="8" xfId="1" applyNumberFormat="1" applyFont="1" applyFill="1" applyBorder="1" applyAlignment="1">
      <alignment horizontal="center"/>
    </xf>
    <xf numFmtId="167" fontId="23" fillId="7" borderId="4" xfId="1" applyNumberFormat="1" applyFont="1" applyFill="1" applyBorder="1" applyAlignment="1">
      <alignment horizontal="center"/>
    </xf>
    <xf numFmtId="167" fontId="23" fillId="7" borderId="9" xfId="1" applyNumberFormat="1" applyFont="1" applyFill="1" applyBorder="1" applyAlignment="1">
      <alignment horizontal="center"/>
    </xf>
    <xf numFmtId="167" fontId="23" fillId="7" borderId="5" xfId="1" applyNumberFormat="1" applyFont="1" applyFill="1" applyBorder="1" applyAlignment="1">
      <alignment horizontal="center"/>
    </xf>
    <xf numFmtId="166" fontId="15" fillId="7" borderId="4" xfId="1" applyNumberFormat="1" applyFont="1" applyFill="1" applyBorder="1" applyAlignment="1">
      <alignment horizontal="center"/>
    </xf>
    <xf numFmtId="166" fontId="15" fillId="7" borderId="9" xfId="1" applyNumberFormat="1" applyFont="1" applyFill="1" applyBorder="1" applyAlignment="1">
      <alignment horizontal="center"/>
    </xf>
    <xf numFmtId="166" fontId="15" fillId="7" borderId="5" xfId="1" applyNumberFormat="1" applyFont="1" applyFill="1" applyBorder="1" applyAlignment="1">
      <alignment horizontal="center"/>
    </xf>
    <xf numFmtId="166" fontId="15" fillId="7" borderId="7" xfId="1" applyNumberFormat="1" applyFont="1" applyFill="1" applyBorder="1" applyAlignment="1">
      <alignment horizontal="center"/>
    </xf>
    <xf numFmtId="166" fontId="15" fillId="7" borderId="1" xfId="1" applyNumberFormat="1" applyFont="1" applyFill="1" applyBorder="1" applyAlignment="1">
      <alignment horizontal="center"/>
    </xf>
    <xf numFmtId="166" fontId="15" fillId="7" borderId="8" xfId="1" applyNumberFormat="1" applyFont="1" applyFill="1" applyBorder="1" applyAlignment="1">
      <alignment horizontal="center"/>
    </xf>
    <xf numFmtId="0" fontId="2" fillId="5" borderId="49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167" fontId="9" fillId="7" borderId="47" xfId="1" applyNumberFormat="1" applyFont="1" applyFill="1" applyBorder="1" applyAlignment="1">
      <alignment horizontal="center"/>
    </xf>
    <xf numFmtId="167" fontId="9" fillId="7" borderId="31" xfId="1" applyNumberFormat="1" applyFont="1" applyFill="1" applyBorder="1" applyAlignment="1">
      <alignment horizontal="center"/>
    </xf>
    <xf numFmtId="167" fontId="9" fillId="7" borderId="32" xfId="1" applyNumberFormat="1" applyFont="1" applyFill="1" applyBorder="1" applyAlignment="1">
      <alignment horizontal="center"/>
    </xf>
    <xf numFmtId="167" fontId="7" fillId="7" borderId="7" xfId="1" applyNumberFormat="1" applyFont="1" applyFill="1" applyBorder="1" applyAlignment="1">
      <alignment horizontal="center"/>
    </xf>
    <xf numFmtId="167" fontId="7" fillId="7" borderId="1" xfId="1" applyNumberFormat="1" applyFont="1" applyFill="1" applyBorder="1" applyAlignment="1">
      <alignment horizontal="center"/>
    </xf>
    <xf numFmtId="167" fontId="7" fillId="7" borderId="8" xfId="1" applyNumberFormat="1" applyFont="1" applyFill="1" applyBorder="1" applyAlignment="1">
      <alignment horizontal="center"/>
    </xf>
    <xf numFmtId="166" fontId="23" fillId="7" borderId="7" xfId="1" applyNumberFormat="1" applyFont="1" applyFill="1" applyBorder="1" applyAlignment="1">
      <alignment horizontal="center"/>
    </xf>
    <xf numFmtId="166" fontId="23" fillId="7" borderId="1" xfId="1" applyNumberFormat="1" applyFont="1" applyFill="1" applyBorder="1" applyAlignment="1">
      <alignment horizontal="center"/>
    </xf>
    <xf numFmtId="166" fontId="23" fillId="7" borderId="8" xfId="1" applyNumberFormat="1" applyFont="1" applyFill="1" applyBorder="1" applyAlignment="1">
      <alignment horizontal="center"/>
    </xf>
    <xf numFmtId="166" fontId="7" fillId="7" borderId="7" xfId="1" applyNumberFormat="1" applyFont="1" applyFill="1" applyBorder="1" applyAlignment="1">
      <alignment horizontal="center"/>
    </xf>
    <xf numFmtId="166" fontId="7" fillId="7" borderId="1" xfId="1" applyNumberFormat="1" applyFont="1" applyFill="1" applyBorder="1" applyAlignment="1">
      <alignment horizontal="center"/>
    </xf>
    <xf numFmtId="166" fontId="7" fillId="7" borderId="8" xfId="1" applyNumberFormat="1" applyFont="1" applyFill="1" applyBorder="1" applyAlignment="1">
      <alignment horizontal="center"/>
    </xf>
    <xf numFmtId="166" fontId="15" fillId="7" borderId="50" xfId="1" applyNumberFormat="1" applyFont="1" applyFill="1" applyBorder="1" applyAlignment="1">
      <alignment horizontal="center"/>
    </xf>
    <xf numFmtId="166" fontId="15" fillId="7" borderId="51" xfId="1" applyNumberFormat="1" applyFont="1" applyFill="1" applyBorder="1" applyAlignment="1">
      <alignment horizontal="center"/>
    </xf>
    <xf numFmtId="166" fontId="15" fillId="7" borderId="52" xfId="1" applyNumberFormat="1" applyFont="1" applyFill="1" applyBorder="1" applyAlignment="1">
      <alignment horizontal="center"/>
    </xf>
    <xf numFmtId="166" fontId="15" fillId="7" borderId="47" xfId="1" applyNumberFormat="1" applyFont="1" applyFill="1" applyBorder="1" applyAlignment="1">
      <alignment horizontal="center"/>
    </xf>
    <xf numFmtId="166" fontId="15" fillId="7" borderId="31" xfId="1" applyNumberFormat="1" applyFont="1" applyFill="1" applyBorder="1" applyAlignment="1">
      <alignment horizontal="center"/>
    </xf>
    <xf numFmtId="166" fontId="15" fillId="7" borderId="32" xfId="1" applyNumberFormat="1" applyFont="1" applyFill="1" applyBorder="1" applyAlignment="1">
      <alignment horizontal="center"/>
    </xf>
    <xf numFmtId="166" fontId="9" fillId="7" borderId="7" xfId="1" applyNumberFormat="1" applyFont="1" applyFill="1" applyBorder="1" applyAlignment="1">
      <alignment horizontal="center"/>
    </xf>
    <xf numFmtId="166" fontId="9" fillId="7" borderId="1" xfId="1" applyNumberFormat="1" applyFont="1" applyFill="1" applyBorder="1" applyAlignment="1">
      <alignment horizontal="center"/>
    </xf>
    <xf numFmtId="166" fontId="9" fillId="7" borderId="8" xfId="1" applyNumberFormat="1" applyFont="1" applyFill="1" applyBorder="1" applyAlignment="1">
      <alignment horizontal="center"/>
    </xf>
    <xf numFmtId="166" fontId="23" fillId="7" borderId="47" xfId="1" applyNumberFormat="1" applyFont="1" applyFill="1" applyBorder="1" applyAlignment="1">
      <alignment horizontal="center"/>
    </xf>
    <xf numFmtId="166" fontId="23" fillId="7" borderId="31" xfId="1" applyNumberFormat="1" applyFont="1" applyFill="1" applyBorder="1" applyAlignment="1">
      <alignment horizontal="center"/>
    </xf>
    <xf numFmtId="166" fontId="23" fillId="7" borderId="32" xfId="1" applyNumberFormat="1" applyFont="1" applyFill="1" applyBorder="1" applyAlignment="1">
      <alignment horizontal="center"/>
    </xf>
    <xf numFmtId="9" fontId="7" fillId="0" borderId="50" xfId="2" applyFont="1" applyFill="1" applyBorder="1" applyAlignment="1">
      <alignment horizontal="center"/>
    </xf>
    <xf numFmtId="9" fontId="7" fillId="0" borderId="51" xfId="2" applyFont="1" applyFill="1" applyBorder="1" applyAlignment="1">
      <alignment horizontal="center"/>
    </xf>
    <xf numFmtId="9" fontId="7" fillId="0" borderId="52" xfId="2" applyFont="1" applyFill="1" applyBorder="1" applyAlignment="1">
      <alignment horizontal="center"/>
    </xf>
    <xf numFmtId="9" fontId="7" fillId="0" borderId="47" xfId="2" applyFont="1" applyFill="1" applyBorder="1" applyAlignment="1">
      <alignment horizontal="center"/>
    </xf>
    <xf numFmtId="9" fontId="7" fillId="0" borderId="31" xfId="2" applyFont="1" applyFill="1" applyBorder="1" applyAlignment="1">
      <alignment horizontal="center"/>
    </xf>
    <xf numFmtId="9" fontId="7" fillId="0" borderId="32" xfId="2" applyFont="1" applyFill="1" applyBorder="1" applyAlignment="1">
      <alignment horizontal="center"/>
    </xf>
    <xf numFmtId="167" fontId="15" fillId="7" borderId="50" xfId="1" applyNumberFormat="1" applyFont="1" applyFill="1" applyBorder="1" applyAlignment="1">
      <alignment horizontal="center"/>
    </xf>
    <xf numFmtId="167" fontId="15" fillId="7" borderId="51" xfId="1" applyNumberFormat="1" applyFont="1" applyFill="1" applyBorder="1" applyAlignment="1">
      <alignment horizontal="center"/>
    </xf>
    <xf numFmtId="167" fontId="15" fillId="7" borderId="52" xfId="1" applyNumberFormat="1" applyFont="1" applyFill="1" applyBorder="1" applyAlignment="1">
      <alignment horizontal="center"/>
    </xf>
    <xf numFmtId="167" fontId="15" fillId="7" borderId="47" xfId="1" applyNumberFormat="1" applyFont="1" applyFill="1" applyBorder="1" applyAlignment="1">
      <alignment horizontal="center"/>
    </xf>
    <xf numFmtId="167" fontId="15" fillId="7" borderId="31" xfId="1" applyNumberFormat="1" applyFont="1" applyFill="1" applyBorder="1" applyAlignment="1">
      <alignment horizontal="center"/>
    </xf>
    <xf numFmtId="167" fontId="15" fillId="7" borderId="32" xfId="1" applyNumberFormat="1" applyFont="1" applyFill="1" applyBorder="1" applyAlignment="1">
      <alignment horizontal="center"/>
    </xf>
    <xf numFmtId="167" fontId="9" fillId="7" borderId="0" xfId="1" applyNumberFormat="1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3" fontId="5" fillId="0" borderId="1" xfId="1" applyNumberFormat="1" applyFont="1" applyBorder="1"/>
    <xf numFmtId="3" fontId="5" fillId="0" borderId="1" xfId="0" applyNumberFormat="1" applyFont="1" applyBorder="1"/>
    <xf numFmtId="3" fontId="0" fillId="0" borderId="1" xfId="0" applyNumberFormat="1" applyBorder="1"/>
  </cellXfs>
  <cellStyles count="54">
    <cellStyle name="20% - Accent1" xfId="23" builtinId="30" customBuiltin="1"/>
    <cellStyle name="20% - Accent2" xfId="27" builtinId="34" customBuiltin="1"/>
    <cellStyle name="20% - Accent3" xfId="31" builtinId="38" customBuiltin="1"/>
    <cellStyle name="20% - Accent4" xfId="35" builtinId="42" customBuiltin="1"/>
    <cellStyle name="20% - Accent5" xfId="39" builtinId="46" customBuiltin="1"/>
    <cellStyle name="20% - Accent6" xfId="43" builtinId="50" customBuiltin="1"/>
    <cellStyle name="40% - Accent1" xfId="24" builtinId="31" customBuiltin="1"/>
    <cellStyle name="40% - Accent2" xfId="28" builtinId="35" customBuiltin="1"/>
    <cellStyle name="40% - Accent3" xfId="32" builtinId="39" customBuiltin="1"/>
    <cellStyle name="40% - Accent4" xfId="36" builtinId="43" customBuiltin="1"/>
    <cellStyle name="40% - Accent5" xfId="40" builtinId="47" customBuiltin="1"/>
    <cellStyle name="40% - Accent6" xfId="44" builtinId="51" customBuiltin="1"/>
    <cellStyle name="60% - Accent1" xfId="25" builtinId="32" customBuiltin="1"/>
    <cellStyle name="60% - Accent2" xfId="29" builtinId="36" customBuiltin="1"/>
    <cellStyle name="60% - Accent3" xfId="33" builtinId="40" customBuiltin="1"/>
    <cellStyle name="60% - Accent4" xfId="37" builtinId="44" customBuiltin="1"/>
    <cellStyle name="60% - Accent5" xfId="41" builtinId="48" customBuiltin="1"/>
    <cellStyle name="60% - Accent6" xfId="45" builtinId="52" customBuiltin="1"/>
    <cellStyle name="Accent1" xfId="22" builtinId="29" customBuiltin="1"/>
    <cellStyle name="Accent2" xfId="26" builtinId="33" customBuiltin="1"/>
    <cellStyle name="Accent3" xfId="30" builtinId="37" customBuiltin="1"/>
    <cellStyle name="Accent4" xfId="34" builtinId="41" customBuiltin="1"/>
    <cellStyle name="Accent5" xfId="38" builtinId="45" customBuiltin="1"/>
    <cellStyle name="Accent6" xfId="42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Comma" xfId="1" builtinId="3"/>
    <cellStyle name="Comma 2" xfId="49" xr:uid="{4FBDC911-B5D1-40D9-B4FA-15359E7A43F3}"/>
    <cellStyle name="Comma 2 2" xfId="52" xr:uid="{FDCB113E-9227-4995-B3AE-3BE8B2AFE5E2}"/>
    <cellStyle name="Comma 3" xfId="50" xr:uid="{FEC5118C-B562-41D9-B4C3-3A9E7D6DF952}"/>
    <cellStyle name="Comma 3 2" xfId="53" xr:uid="{336AA297-6DEF-4712-AE32-2C90C341A4D7}"/>
    <cellStyle name="Currency 2" xfId="47" xr:uid="{074A2B66-B92E-4E23-98C2-1B7E24FDFC2A}"/>
    <cellStyle name="Currency 2 2" xfId="51" xr:uid="{8DC9ACD7-0601-410D-AD90-2596DDB66A4C}"/>
    <cellStyle name="Explanatory Text" xfId="20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2" xfId="3" xr:uid="{C718B0DD-C7C3-4B37-A44D-42465D15E83C}"/>
    <cellStyle name="Normal 2 2" xfId="46" xr:uid="{CE20F6B1-9628-4458-ADC4-9062DCB5A419}"/>
    <cellStyle name="Normal 3" xfId="4" xr:uid="{0CC249FB-DEE9-4103-AC75-A40D57F6FDC3}"/>
    <cellStyle name="Note" xfId="19" builtinId="10" customBuiltin="1"/>
    <cellStyle name="Output" xfId="14" builtinId="21" customBuiltin="1"/>
    <cellStyle name="Percent" xfId="2" builtinId="5"/>
    <cellStyle name="Percent 2" xfId="48" xr:uid="{F9096BA7-FC35-4ABE-81D3-B89764D7C408}"/>
    <cellStyle name="Title" xfId="5" builtinId="15" customBuiltin="1"/>
    <cellStyle name="Total" xfId="21" builtinId="25" customBuiltin="1"/>
    <cellStyle name="Warning Text" xfId="18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Papergames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'Model Fit'!$D$1</c:f>
              <c:strCache>
                <c:ptCount val="1"/>
                <c:pt idx="0">
                  <c:v>Error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'Model Fit'!$A$2:$A$185</c:f>
              <c:strCache>
                <c:ptCount val="184"/>
                <c:pt idx="0">
                  <c:v>05/01/2021</c:v>
                </c:pt>
                <c:pt idx="1">
                  <c:v>05/02/2021</c:v>
                </c:pt>
                <c:pt idx="2">
                  <c:v>05/03/2021</c:v>
                </c:pt>
                <c:pt idx="3">
                  <c:v>05/04/2021</c:v>
                </c:pt>
                <c:pt idx="4">
                  <c:v>05/05/2021</c:v>
                </c:pt>
                <c:pt idx="5">
                  <c:v>05/06/2021</c:v>
                </c:pt>
                <c:pt idx="6">
                  <c:v>05/07/2021</c:v>
                </c:pt>
                <c:pt idx="7">
                  <c:v>05/08/2021</c:v>
                </c:pt>
                <c:pt idx="8">
                  <c:v>05/09/2021</c:v>
                </c:pt>
                <c:pt idx="9">
                  <c:v>05/10/2021</c:v>
                </c:pt>
                <c:pt idx="10">
                  <c:v>05/11/2021</c:v>
                </c:pt>
                <c:pt idx="11">
                  <c:v>05/12/2021</c:v>
                </c:pt>
                <c:pt idx="12">
                  <c:v>05/13/2021</c:v>
                </c:pt>
                <c:pt idx="13">
                  <c:v>05/14/2021</c:v>
                </c:pt>
                <c:pt idx="14">
                  <c:v>05/15/2021</c:v>
                </c:pt>
                <c:pt idx="15">
                  <c:v>05/16/2021</c:v>
                </c:pt>
                <c:pt idx="16">
                  <c:v>05/17/2021</c:v>
                </c:pt>
                <c:pt idx="17">
                  <c:v>05/18/2021</c:v>
                </c:pt>
                <c:pt idx="18">
                  <c:v>05/19/2021</c:v>
                </c:pt>
                <c:pt idx="19">
                  <c:v>05/20/2021</c:v>
                </c:pt>
                <c:pt idx="20">
                  <c:v>05/21/2021</c:v>
                </c:pt>
                <c:pt idx="21">
                  <c:v>05/22/2021</c:v>
                </c:pt>
                <c:pt idx="22">
                  <c:v>05/23/2021</c:v>
                </c:pt>
                <c:pt idx="23">
                  <c:v>05/24/2021</c:v>
                </c:pt>
                <c:pt idx="24">
                  <c:v>05/25/2021</c:v>
                </c:pt>
                <c:pt idx="25">
                  <c:v>05/26/2021</c:v>
                </c:pt>
                <c:pt idx="26">
                  <c:v>05/27/2021</c:v>
                </c:pt>
                <c:pt idx="27">
                  <c:v>05/28/2021</c:v>
                </c:pt>
                <c:pt idx="28">
                  <c:v>05/29/2021</c:v>
                </c:pt>
                <c:pt idx="29">
                  <c:v>05/30/2021</c:v>
                </c:pt>
                <c:pt idx="30">
                  <c:v>05/31/2021</c:v>
                </c:pt>
                <c:pt idx="31">
                  <c:v>06/01/2021</c:v>
                </c:pt>
                <c:pt idx="32">
                  <c:v>06/02/2021</c:v>
                </c:pt>
                <c:pt idx="33">
                  <c:v>06/03/2021</c:v>
                </c:pt>
                <c:pt idx="34">
                  <c:v>06/04/2021</c:v>
                </c:pt>
                <c:pt idx="35">
                  <c:v>06/05/2021</c:v>
                </c:pt>
                <c:pt idx="36">
                  <c:v>06/06/2021</c:v>
                </c:pt>
                <c:pt idx="37">
                  <c:v>06/07/2021</c:v>
                </c:pt>
                <c:pt idx="38">
                  <c:v>06/08/2021</c:v>
                </c:pt>
                <c:pt idx="39">
                  <c:v>06/09/2021</c:v>
                </c:pt>
                <c:pt idx="40">
                  <c:v>06/10/2021</c:v>
                </c:pt>
                <c:pt idx="41">
                  <c:v>06/11/2021</c:v>
                </c:pt>
                <c:pt idx="42">
                  <c:v>06/12/2021</c:v>
                </c:pt>
                <c:pt idx="43">
                  <c:v>06/13/2021</c:v>
                </c:pt>
                <c:pt idx="44">
                  <c:v>06/14/2021</c:v>
                </c:pt>
                <c:pt idx="45">
                  <c:v>06/15/2021</c:v>
                </c:pt>
                <c:pt idx="46">
                  <c:v>06/16/2021</c:v>
                </c:pt>
                <c:pt idx="47">
                  <c:v>06/17/2021</c:v>
                </c:pt>
                <c:pt idx="48">
                  <c:v>06/18/2021</c:v>
                </c:pt>
                <c:pt idx="49">
                  <c:v>06/19/2021</c:v>
                </c:pt>
                <c:pt idx="50">
                  <c:v>06/20/2021</c:v>
                </c:pt>
                <c:pt idx="51">
                  <c:v>06/21/2021</c:v>
                </c:pt>
                <c:pt idx="52">
                  <c:v>06/22/2021</c:v>
                </c:pt>
                <c:pt idx="53">
                  <c:v>06/23/2021</c:v>
                </c:pt>
                <c:pt idx="54">
                  <c:v>06/24/2021</c:v>
                </c:pt>
                <c:pt idx="55">
                  <c:v>06/25/2021</c:v>
                </c:pt>
                <c:pt idx="56">
                  <c:v>06/26/2021</c:v>
                </c:pt>
                <c:pt idx="57">
                  <c:v>06/27/2021</c:v>
                </c:pt>
                <c:pt idx="58">
                  <c:v>06/28/2021</c:v>
                </c:pt>
                <c:pt idx="59">
                  <c:v>06/29/2021</c:v>
                </c:pt>
                <c:pt idx="60">
                  <c:v>06/30/2021</c:v>
                </c:pt>
                <c:pt idx="61">
                  <c:v>07/01/2021</c:v>
                </c:pt>
                <c:pt idx="62">
                  <c:v>07/02/2021</c:v>
                </c:pt>
                <c:pt idx="63">
                  <c:v>07/03/2021</c:v>
                </c:pt>
                <c:pt idx="64">
                  <c:v>07/04/2021</c:v>
                </c:pt>
                <c:pt idx="65">
                  <c:v>07/05/2021</c:v>
                </c:pt>
                <c:pt idx="66">
                  <c:v>07/06/2021</c:v>
                </c:pt>
                <c:pt idx="67">
                  <c:v>07/07/2021</c:v>
                </c:pt>
                <c:pt idx="68">
                  <c:v>07/08/2021</c:v>
                </c:pt>
                <c:pt idx="69">
                  <c:v>07/09/2021</c:v>
                </c:pt>
                <c:pt idx="70">
                  <c:v>07/10/2021</c:v>
                </c:pt>
                <c:pt idx="71">
                  <c:v>07/11/2021</c:v>
                </c:pt>
                <c:pt idx="72">
                  <c:v>07/12/2021</c:v>
                </c:pt>
                <c:pt idx="73">
                  <c:v>07/13/2021</c:v>
                </c:pt>
                <c:pt idx="74">
                  <c:v>07/14/2021</c:v>
                </c:pt>
                <c:pt idx="75">
                  <c:v>07/15/2021</c:v>
                </c:pt>
                <c:pt idx="76">
                  <c:v>07/16/2021</c:v>
                </c:pt>
                <c:pt idx="77">
                  <c:v>07/17/2021</c:v>
                </c:pt>
                <c:pt idx="78">
                  <c:v>07/18/2021</c:v>
                </c:pt>
                <c:pt idx="79">
                  <c:v>07/19/2021</c:v>
                </c:pt>
                <c:pt idx="80">
                  <c:v>07/20/2021</c:v>
                </c:pt>
                <c:pt idx="81">
                  <c:v>07/21/2021</c:v>
                </c:pt>
                <c:pt idx="82">
                  <c:v>07/22/2021</c:v>
                </c:pt>
                <c:pt idx="83">
                  <c:v>07/23/2021</c:v>
                </c:pt>
                <c:pt idx="84">
                  <c:v>07/24/2021</c:v>
                </c:pt>
                <c:pt idx="85">
                  <c:v>07/25/2021</c:v>
                </c:pt>
                <c:pt idx="86">
                  <c:v>07/26/2021</c:v>
                </c:pt>
                <c:pt idx="87">
                  <c:v>07/27/2021</c:v>
                </c:pt>
                <c:pt idx="88">
                  <c:v>07/28/2021</c:v>
                </c:pt>
                <c:pt idx="89">
                  <c:v>07/29/2021</c:v>
                </c:pt>
                <c:pt idx="90">
                  <c:v>07/30/2021</c:v>
                </c:pt>
                <c:pt idx="91">
                  <c:v>07/31/2021</c:v>
                </c:pt>
                <c:pt idx="92">
                  <c:v>08/01/2021</c:v>
                </c:pt>
                <c:pt idx="93">
                  <c:v>08/02/2021</c:v>
                </c:pt>
                <c:pt idx="94">
                  <c:v>08/03/2021</c:v>
                </c:pt>
                <c:pt idx="95">
                  <c:v>08/04/2021</c:v>
                </c:pt>
                <c:pt idx="96">
                  <c:v>08/05/2021</c:v>
                </c:pt>
                <c:pt idx="97">
                  <c:v>08/06/2021</c:v>
                </c:pt>
                <c:pt idx="98">
                  <c:v>08/07/2021</c:v>
                </c:pt>
                <c:pt idx="99">
                  <c:v>08/08/2021</c:v>
                </c:pt>
                <c:pt idx="100">
                  <c:v>08/09/2021</c:v>
                </c:pt>
                <c:pt idx="101">
                  <c:v>08/10/2021</c:v>
                </c:pt>
                <c:pt idx="102">
                  <c:v>08/11/2021</c:v>
                </c:pt>
                <c:pt idx="103">
                  <c:v>08/12/2021</c:v>
                </c:pt>
                <c:pt idx="104">
                  <c:v>08/13/2021</c:v>
                </c:pt>
                <c:pt idx="105">
                  <c:v>08/14/2021</c:v>
                </c:pt>
                <c:pt idx="106">
                  <c:v>08/15/2021</c:v>
                </c:pt>
                <c:pt idx="107">
                  <c:v>08/16/2021</c:v>
                </c:pt>
                <c:pt idx="108">
                  <c:v>08/17/2021</c:v>
                </c:pt>
                <c:pt idx="109">
                  <c:v>08/18/2021</c:v>
                </c:pt>
                <c:pt idx="110">
                  <c:v>08/19/2021</c:v>
                </c:pt>
                <c:pt idx="111">
                  <c:v>08/20/2021</c:v>
                </c:pt>
                <c:pt idx="112">
                  <c:v>08/21/2021</c:v>
                </c:pt>
                <c:pt idx="113">
                  <c:v>08/22/2021</c:v>
                </c:pt>
                <c:pt idx="114">
                  <c:v>08/23/2021</c:v>
                </c:pt>
                <c:pt idx="115">
                  <c:v>08/24/2021</c:v>
                </c:pt>
                <c:pt idx="116">
                  <c:v>08/25/2021</c:v>
                </c:pt>
                <c:pt idx="117">
                  <c:v>08/26/2021</c:v>
                </c:pt>
                <c:pt idx="118">
                  <c:v>08/27/2021</c:v>
                </c:pt>
                <c:pt idx="119">
                  <c:v>08/28/2021</c:v>
                </c:pt>
                <c:pt idx="120">
                  <c:v>08/29/2021</c:v>
                </c:pt>
                <c:pt idx="121">
                  <c:v>08/30/2021</c:v>
                </c:pt>
                <c:pt idx="122">
                  <c:v>08/31/2021</c:v>
                </c:pt>
                <c:pt idx="123">
                  <c:v>09/01/2021</c:v>
                </c:pt>
                <c:pt idx="124">
                  <c:v>09/02/2021</c:v>
                </c:pt>
                <c:pt idx="125">
                  <c:v>09/03/2021</c:v>
                </c:pt>
                <c:pt idx="126">
                  <c:v>09/04/2021</c:v>
                </c:pt>
                <c:pt idx="127">
                  <c:v>09/05/2021</c:v>
                </c:pt>
                <c:pt idx="128">
                  <c:v>09/06/2021</c:v>
                </c:pt>
                <c:pt idx="129">
                  <c:v>09/07/2021</c:v>
                </c:pt>
                <c:pt idx="130">
                  <c:v>09/08/2021</c:v>
                </c:pt>
                <c:pt idx="131">
                  <c:v>09/09/2021</c:v>
                </c:pt>
                <c:pt idx="132">
                  <c:v>09/10/2021</c:v>
                </c:pt>
                <c:pt idx="133">
                  <c:v>09/11/2021</c:v>
                </c:pt>
                <c:pt idx="134">
                  <c:v>09/12/2021</c:v>
                </c:pt>
                <c:pt idx="135">
                  <c:v>09/13/2021</c:v>
                </c:pt>
                <c:pt idx="136">
                  <c:v>09/14/2021</c:v>
                </c:pt>
                <c:pt idx="137">
                  <c:v>09/15/2021</c:v>
                </c:pt>
                <c:pt idx="138">
                  <c:v>09/16/2021</c:v>
                </c:pt>
                <c:pt idx="139">
                  <c:v>09/17/2021</c:v>
                </c:pt>
                <c:pt idx="140">
                  <c:v>09/18/2021</c:v>
                </c:pt>
                <c:pt idx="141">
                  <c:v>09/19/2021</c:v>
                </c:pt>
                <c:pt idx="142">
                  <c:v>09/20/2021</c:v>
                </c:pt>
                <c:pt idx="143">
                  <c:v>09/21/2021</c:v>
                </c:pt>
                <c:pt idx="144">
                  <c:v>09/22/2021</c:v>
                </c:pt>
                <c:pt idx="145">
                  <c:v>09/23/2021</c:v>
                </c:pt>
                <c:pt idx="146">
                  <c:v>09/24/2021</c:v>
                </c:pt>
                <c:pt idx="147">
                  <c:v>09/25/2021</c:v>
                </c:pt>
                <c:pt idx="148">
                  <c:v>09/26/2021</c:v>
                </c:pt>
                <c:pt idx="149">
                  <c:v>09/27/2021</c:v>
                </c:pt>
                <c:pt idx="150">
                  <c:v>09/28/2021</c:v>
                </c:pt>
                <c:pt idx="151">
                  <c:v>09/29/2021</c:v>
                </c:pt>
                <c:pt idx="152">
                  <c:v>09/30/2021</c:v>
                </c:pt>
                <c:pt idx="153">
                  <c:v>10/01/2021</c:v>
                </c:pt>
                <c:pt idx="154">
                  <c:v>10/02/2021</c:v>
                </c:pt>
                <c:pt idx="155">
                  <c:v>10/03/2021</c:v>
                </c:pt>
                <c:pt idx="156">
                  <c:v>10/04/2021</c:v>
                </c:pt>
                <c:pt idx="157">
                  <c:v>10/05/2021</c:v>
                </c:pt>
                <c:pt idx="158">
                  <c:v>10/06/2021</c:v>
                </c:pt>
                <c:pt idx="159">
                  <c:v>10/07/2021</c:v>
                </c:pt>
                <c:pt idx="160">
                  <c:v>10/08/2021</c:v>
                </c:pt>
                <c:pt idx="161">
                  <c:v>10/09/2021</c:v>
                </c:pt>
                <c:pt idx="162">
                  <c:v>10/10/2021</c:v>
                </c:pt>
                <c:pt idx="163">
                  <c:v>10/11/2021</c:v>
                </c:pt>
                <c:pt idx="164">
                  <c:v>10/12/2021</c:v>
                </c:pt>
                <c:pt idx="165">
                  <c:v>10/13/2021</c:v>
                </c:pt>
                <c:pt idx="166">
                  <c:v>10/14/2021</c:v>
                </c:pt>
                <c:pt idx="167">
                  <c:v>10/15/2021</c:v>
                </c:pt>
                <c:pt idx="168">
                  <c:v>10/16/2021</c:v>
                </c:pt>
                <c:pt idx="169">
                  <c:v>10/17/2021</c:v>
                </c:pt>
                <c:pt idx="170">
                  <c:v>10/18/2021</c:v>
                </c:pt>
                <c:pt idx="171">
                  <c:v>10/19/2021</c:v>
                </c:pt>
                <c:pt idx="172">
                  <c:v>10/20/2021</c:v>
                </c:pt>
                <c:pt idx="173">
                  <c:v>10/21/2021</c:v>
                </c:pt>
                <c:pt idx="174">
                  <c:v>10/22/2021</c:v>
                </c:pt>
                <c:pt idx="175">
                  <c:v>10/23/2021</c:v>
                </c:pt>
                <c:pt idx="176">
                  <c:v>10/24/2021</c:v>
                </c:pt>
                <c:pt idx="177">
                  <c:v>10/25/2021</c:v>
                </c:pt>
                <c:pt idx="178">
                  <c:v>10/26/2021</c:v>
                </c:pt>
                <c:pt idx="179">
                  <c:v>10/27/2021</c:v>
                </c:pt>
                <c:pt idx="180">
                  <c:v>10/28/2021</c:v>
                </c:pt>
                <c:pt idx="181">
                  <c:v>10/29/2021</c:v>
                </c:pt>
                <c:pt idx="182">
                  <c:v>10/30/2021</c:v>
                </c:pt>
                <c:pt idx="183">
                  <c:v>10/31/2021</c:v>
                </c:pt>
              </c:strCache>
            </c:strRef>
          </c:cat>
          <c:val>
            <c:numRef>
              <c:f>'Model Fit'!$D$2:$D$185</c:f>
              <c:numCache>
                <c:formatCode>_(* #,##0_);_(* \(#,##0\);_(* "-"??_);_(@_)</c:formatCode>
                <c:ptCount val="184"/>
                <c:pt idx="0">
                  <c:v>19981.762236985</c:v>
                </c:pt>
                <c:pt idx="1">
                  <c:v>-36409.144636944999</c:v>
                </c:pt>
                <c:pt idx="2">
                  <c:v>18442.168590492693</c:v>
                </c:pt>
                <c:pt idx="3">
                  <c:v>1934.7080978739978</c:v>
                </c:pt>
                <c:pt idx="4">
                  <c:v>21991.445709840496</c:v>
                </c:pt>
                <c:pt idx="5">
                  <c:v>-1641.8525102878993</c:v>
                </c:pt>
                <c:pt idx="6">
                  <c:v>-2245.4794928299016</c:v>
                </c:pt>
                <c:pt idx="7">
                  <c:v>6606.0070375229043</c:v>
                </c:pt>
                <c:pt idx="8">
                  <c:v>4144.3445992107008</c:v>
                </c:pt>
                <c:pt idx="9">
                  <c:v>14797.905866166497</c:v>
                </c:pt>
                <c:pt idx="10">
                  <c:v>27258.484665393007</c:v>
                </c:pt>
                <c:pt idx="11">
                  <c:v>-14185.649390910403</c:v>
                </c:pt>
                <c:pt idx="12">
                  <c:v>-17077.804075609401</c:v>
                </c:pt>
                <c:pt idx="13">
                  <c:v>-14283.764424165001</c:v>
                </c:pt>
                <c:pt idx="14">
                  <c:v>15622.221875266601</c:v>
                </c:pt>
                <c:pt idx="15">
                  <c:v>-1509.9140290135983</c:v>
                </c:pt>
                <c:pt idx="16">
                  <c:v>-11368.831601272803</c:v>
                </c:pt>
                <c:pt idx="17">
                  <c:v>0</c:v>
                </c:pt>
                <c:pt idx="18">
                  <c:v>18386.373661546502</c:v>
                </c:pt>
                <c:pt idx="19">
                  <c:v>2930.8287028917039</c:v>
                </c:pt>
                <c:pt idx="20">
                  <c:v>3525.7868942638961</c:v>
                </c:pt>
                <c:pt idx="21">
                  <c:v>6639.7105140673957</c:v>
                </c:pt>
                <c:pt idx="22">
                  <c:v>-974.89392040180246</c:v>
                </c:pt>
                <c:pt idx="23">
                  <c:v>-2820.5149472798003</c:v>
                </c:pt>
                <c:pt idx="24">
                  <c:v>0</c:v>
                </c:pt>
                <c:pt idx="25">
                  <c:v>-12536.997216296302</c:v>
                </c:pt>
                <c:pt idx="26">
                  <c:v>-15189.3984035664</c:v>
                </c:pt>
                <c:pt idx="27">
                  <c:v>-12305.536462115</c:v>
                </c:pt>
                <c:pt idx="28">
                  <c:v>1633.5261920582016</c:v>
                </c:pt>
                <c:pt idx="29">
                  <c:v>-9144.8086264509984</c:v>
                </c:pt>
                <c:pt idx="30">
                  <c:v>-12200.684906437993</c:v>
                </c:pt>
                <c:pt idx="31">
                  <c:v>24569.162263331003</c:v>
                </c:pt>
                <c:pt idx="32">
                  <c:v>17285.284621160012</c:v>
                </c:pt>
                <c:pt idx="33">
                  <c:v>-41854.446884490986</c:v>
                </c:pt>
                <c:pt idx="34">
                  <c:v>4211.9628694706917</c:v>
                </c:pt>
                <c:pt idx="35">
                  <c:v>9494.339184109398</c:v>
                </c:pt>
                <c:pt idx="36">
                  <c:v>-3745.7683538173005</c:v>
                </c:pt>
                <c:pt idx="37">
                  <c:v>-7121.0132554426964</c:v>
                </c:pt>
                <c:pt idx="38">
                  <c:v>-3298.4683491895994</c:v>
                </c:pt>
                <c:pt idx="39">
                  <c:v>-201.66395183220448</c:v>
                </c:pt>
                <c:pt idx="40">
                  <c:v>15383.355355981199</c:v>
                </c:pt>
                <c:pt idx="41">
                  <c:v>28367.492824352492</c:v>
                </c:pt>
                <c:pt idx="42">
                  <c:v>0</c:v>
                </c:pt>
                <c:pt idx="43">
                  <c:v>-27948.983984050996</c:v>
                </c:pt>
                <c:pt idx="44">
                  <c:v>-7507.5373310284995</c:v>
                </c:pt>
                <c:pt idx="45">
                  <c:v>-10162.748249255401</c:v>
                </c:pt>
                <c:pt idx="46">
                  <c:v>-18636.429909172501</c:v>
                </c:pt>
                <c:pt idx="47">
                  <c:v>-8006.6884183477996</c:v>
                </c:pt>
                <c:pt idx="48">
                  <c:v>-7376.8126396250009</c:v>
                </c:pt>
                <c:pt idx="49">
                  <c:v>0</c:v>
                </c:pt>
                <c:pt idx="50">
                  <c:v>4954.5213011671949</c:v>
                </c:pt>
                <c:pt idx="51">
                  <c:v>44820.497079795699</c:v>
                </c:pt>
                <c:pt idx="52">
                  <c:v>-6566.1766244507016</c:v>
                </c:pt>
                <c:pt idx="53">
                  <c:v>-12045.733142294899</c:v>
                </c:pt>
                <c:pt idx="54">
                  <c:v>-10702.685036563198</c:v>
                </c:pt>
                <c:pt idx="55">
                  <c:v>-12392.731035252502</c:v>
                </c:pt>
                <c:pt idx="56">
                  <c:v>-21774.143314889199</c:v>
                </c:pt>
                <c:pt idx="57">
                  <c:v>-25962.509606621901</c:v>
                </c:pt>
                <c:pt idx="58">
                  <c:v>-4823.5835481475006</c:v>
                </c:pt>
                <c:pt idx="59">
                  <c:v>-11107.0399614384</c:v>
                </c:pt>
                <c:pt idx="60">
                  <c:v>92148.5480965428</c:v>
                </c:pt>
                <c:pt idx="61">
                  <c:v>0</c:v>
                </c:pt>
                <c:pt idx="62">
                  <c:v>-5142.5892923261999</c:v>
                </c:pt>
                <c:pt idx="63">
                  <c:v>8923.2451094508942</c:v>
                </c:pt>
                <c:pt idx="64">
                  <c:v>0</c:v>
                </c:pt>
                <c:pt idx="65">
                  <c:v>12490.546464572704</c:v>
                </c:pt>
                <c:pt idx="66">
                  <c:v>14525.419038345099</c:v>
                </c:pt>
                <c:pt idx="67">
                  <c:v>-19153.190611969596</c:v>
                </c:pt>
                <c:pt idx="68">
                  <c:v>-16064.1255061763</c:v>
                </c:pt>
                <c:pt idx="69">
                  <c:v>4976.3346549415983</c:v>
                </c:pt>
                <c:pt idx="70">
                  <c:v>2112.4258644750989</c:v>
                </c:pt>
                <c:pt idx="71">
                  <c:v>19144.231716307986</c:v>
                </c:pt>
                <c:pt idx="72">
                  <c:v>-39961.112186255006</c:v>
                </c:pt>
                <c:pt idx="73">
                  <c:v>-17527.377002090798</c:v>
                </c:pt>
                <c:pt idx="74">
                  <c:v>8799.3825973832027</c:v>
                </c:pt>
                <c:pt idx="75">
                  <c:v>9882.7102785228017</c:v>
                </c:pt>
                <c:pt idx="76">
                  <c:v>12525.6421477689</c:v>
                </c:pt>
                <c:pt idx="77">
                  <c:v>0</c:v>
                </c:pt>
                <c:pt idx="78">
                  <c:v>-16210.8198326777</c:v>
                </c:pt>
                <c:pt idx="79">
                  <c:v>-17681.520045313198</c:v>
                </c:pt>
                <c:pt idx="80">
                  <c:v>2540.7314214810704</c:v>
                </c:pt>
                <c:pt idx="81">
                  <c:v>6294.9514979034293</c:v>
                </c:pt>
                <c:pt idx="82">
                  <c:v>13183.964186231955</c:v>
                </c:pt>
                <c:pt idx="83">
                  <c:v>-39794.755452683981</c:v>
                </c:pt>
                <c:pt idx="84">
                  <c:v>18120.968808999605</c:v>
                </c:pt>
                <c:pt idx="85">
                  <c:v>25823.349874367304</c:v>
                </c:pt>
                <c:pt idx="86">
                  <c:v>7292.0477557036938</c:v>
                </c:pt>
                <c:pt idx="87">
                  <c:v>716.24565682530374</c:v>
                </c:pt>
                <c:pt idx="88">
                  <c:v>2810.1455242555967</c:v>
                </c:pt>
                <c:pt idx="89">
                  <c:v>-1066.4785513191018</c:v>
                </c:pt>
                <c:pt idx="90">
                  <c:v>-131.65680783119751</c:v>
                </c:pt>
                <c:pt idx="91">
                  <c:v>2571.2826911062002</c:v>
                </c:pt>
                <c:pt idx="92">
                  <c:v>0</c:v>
                </c:pt>
                <c:pt idx="93">
                  <c:v>-10566.064446201599</c:v>
                </c:pt>
                <c:pt idx="94">
                  <c:v>-11036.5013042844</c:v>
                </c:pt>
                <c:pt idx="95">
                  <c:v>-11658.052824473602</c:v>
                </c:pt>
                <c:pt idx="96">
                  <c:v>2908.5539186571023</c:v>
                </c:pt>
                <c:pt idx="97">
                  <c:v>313.32426740639858</c:v>
                </c:pt>
                <c:pt idx="98">
                  <c:v>0</c:v>
                </c:pt>
                <c:pt idx="99">
                  <c:v>47619.867428275</c:v>
                </c:pt>
                <c:pt idx="100">
                  <c:v>17632.296236574104</c:v>
                </c:pt>
                <c:pt idx="101">
                  <c:v>13897.695558217099</c:v>
                </c:pt>
                <c:pt idx="102">
                  <c:v>6460.3905696522997</c:v>
                </c:pt>
                <c:pt idx="103">
                  <c:v>4546.0548401342021</c:v>
                </c:pt>
                <c:pt idx="104">
                  <c:v>35265.235042674503</c:v>
                </c:pt>
                <c:pt idx="105">
                  <c:v>0</c:v>
                </c:pt>
                <c:pt idx="106">
                  <c:v>-12491.563124757904</c:v>
                </c:pt>
                <c:pt idx="107">
                  <c:v>-15103.394989505203</c:v>
                </c:pt>
                <c:pt idx="108">
                  <c:v>-19771.786815836698</c:v>
                </c:pt>
                <c:pt idx="109">
                  <c:v>-7917.0606949419998</c:v>
                </c:pt>
                <c:pt idx="110">
                  <c:v>-2678.0377100402984</c:v>
                </c:pt>
                <c:pt idx="111">
                  <c:v>13735.726436927012</c:v>
                </c:pt>
                <c:pt idx="112">
                  <c:v>-30569.421367957308</c:v>
                </c:pt>
                <c:pt idx="113">
                  <c:v>10445.730047565201</c:v>
                </c:pt>
                <c:pt idx="114">
                  <c:v>4000.7477756949993</c:v>
                </c:pt>
                <c:pt idx="115">
                  <c:v>-2397.3986661888011</c:v>
                </c:pt>
                <c:pt idx="116">
                  <c:v>0</c:v>
                </c:pt>
                <c:pt idx="117">
                  <c:v>7069.3238287060994</c:v>
                </c:pt>
                <c:pt idx="118">
                  <c:v>-22885.638584012497</c:v>
                </c:pt>
                <c:pt idx="119">
                  <c:v>-25063.7285198432</c:v>
                </c:pt>
                <c:pt idx="120">
                  <c:v>-5979.2038001118999</c:v>
                </c:pt>
                <c:pt idx="121">
                  <c:v>6442.8353550770989</c:v>
                </c:pt>
                <c:pt idx="122">
                  <c:v>7780.071542592952</c:v>
                </c:pt>
                <c:pt idx="123">
                  <c:v>33841.086571501975</c:v>
                </c:pt>
                <c:pt idx="124">
                  <c:v>-76942.946352384024</c:v>
                </c:pt>
                <c:pt idx="125">
                  <c:v>-25902.977849845993</c:v>
                </c:pt>
                <c:pt idx="126">
                  <c:v>21137.112873878999</c:v>
                </c:pt>
                <c:pt idx="127">
                  <c:v>18245.503365171404</c:v>
                </c:pt>
                <c:pt idx="128">
                  <c:v>11740.312756498999</c:v>
                </c:pt>
                <c:pt idx="129">
                  <c:v>42095.349311941092</c:v>
                </c:pt>
                <c:pt idx="130">
                  <c:v>48723.723368876301</c:v>
                </c:pt>
                <c:pt idx="131">
                  <c:v>0</c:v>
                </c:pt>
                <c:pt idx="132">
                  <c:v>-16805.790287682401</c:v>
                </c:pt>
                <c:pt idx="133">
                  <c:v>8741.4303166120008</c:v>
                </c:pt>
                <c:pt idx="134">
                  <c:v>7756.7954154546987</c:v>
                </c:pt>
                <c:pt idx="135">
                  <c:v>14507.521625263995</c:v>
                </c:pt>
                <c:pt idx="136">
                  <c:v>-32287.083148014906</c:v>
                </c:pt>
                <c:pt idx="137">
                  <c:v>3470.2778184833041</c:v>
                </c:pt>
                <c:pt idx="138">
                  <c:v>929.56594535789918</c:v>
                </c:pt>
                <c:pt idx="139">
                  <c:v>-5572.3345971208983</c:v>
                </c:pt>
                <c:pt idx="140">
                  <c:v>-7450.8469220826009</c:v>
                </c:pt>
                <c:pt idx="141">
                  <c:v>-4133.4107159871965</c:v>
                </c:pt>
                <c:pt idx="142">
                  <c:v>-23159.738189817697</c:v>
                </c:pt>
                <c:pt idx="143">
                  <c:v>0</c:v>
                </c:pt>
                <c:pt idx="144">
                  <c:v>0</c:v>
                </c:pt>
                <c:pt idx="145">
                  <c:v>8595.041669993203</c:v>
                </c:pt>
                <c:pt idx="146">
                  <c:v>2916.4433351391017</c:v>
                </c:pt>
                <c:pt idx="147">
                  <c:v>4954.1868723012994</c:v>
                </c:pt>
                <c:pt idx="148">
                  <c:v>11015.802409561898</c:v>
                </c:pt>
                <c:pt idx="149">
                  <c:v>7941.8396748706982</c:v>
                </c:pt>
                <c:pt idx="150">
                  <c:v>33952.047193598992</c:v>
                </c:pt>
                <c:pt idx="151">
                  <c:v>-65160.351895510015</c:v>
                </c:pt>
                <c:pt idx="152">
                  <c:v>-23148.560566062995</c:v>
                </c:pt>
                <c:pt idx="153">
                  <c:v>-16047.214910019975</c:v>
                </c:pt>
                <c:pt idx="154">
                  <c:v>40646.7022196053</c:v>
                </c:pt>
                <c:pt idx="155">
                  <c:v>13767.295960778101</c:v>
                </c:pt>
                <c:pt idx="156">
                  <c:v>-8066.1935609786015</c:v>
                </c:pt>
                <c:pt idx="157">
                  <c:v>-6839.597581091999</c:v>
                </c:pt>
                <c:pt idx="158">
                  <c:v>-2861.3325327699058</c:v>
                </c:pt>
                <c:pt idx="159">
                  <c:v>-3044.8834182753999</c:v>
                </c:pt>
                <c:pt idx="160">
                  <c:v>-2261.0712550798016</c:v>
                </c:pt>
                <c:pt idx="161">
                  <c:v>10805.338085036896</c:v>
                </c:pt>
                <c:pt idx="162">
                  <c:v>-3106.6898191302007</c:v>
                </c:pt>
                <c:pt idx="163">
                  <c:v>4033.3895408648004</c:v>
                </c:pt>
                <c:pt idx="164">
                  <c:v>0</c:v>
                </c:pt>
                <c:pt idx="165">
                  <c:v>11693.9496525063</c:v>
                </c:pt>
                <c:pt idx="166">
                  <c:v>12674.256654650399</c:v>
                </c:pt>
                <c:pt idx="167">
                  <c:v>4730.1388066310028</c:v>
                </c:pt>
                <c:pt idx="168">
                  <c:v>6666.0138331082999</c:v>
                </c:pt>
                <c:pt idx="169">
                  <c:v>-3773.0840462919987</c:v>
                </c:pt>
                <c:pt idx="170">
                  <c:v>-17539.0120400878</c:v>
                </c:pt>
                <c:pt idx="171">
                  <c:v>-2080.1393233677991</c:v>
                </c:pt>
                <c:pt idx="172">
                  <c:v>-6456.7814233908994</c:v>
                </c:pt>
                <c:pt idx="173">
                  <c:v>20673.877177655988</c:v>
                </c:pt>
                <c:pt idx="174">
                  <c:v>-41079.410932753002</c:v>
                </c:pt>
                <c:pt idx="175">
                  <c:v>1076.9740675234934</c:v>
                </c:pt>
                <c:pt idx="176">
                  <c:v>-1666.0740177403932</c:v>
                </c:pt>
                <c:pt idx="177">
                  <c:v>-1846.1469678450012</c:v>
                </c:pt>
                <c:pt idx="178">
                  <c:v>-7409.1905931387992</c:v>
                </c:pt>
                <c:pt idx="179">
                  <c:v>23987.655415356061</c:v>
                </c:pt>
                <c:pt idx="180">
                  <c:v>561.04622947915959</c:v>
                </c:pt>
                <c:pt idx="181">
                  <c:v>-12273.6491259168</c:v>
                </c:pt>
                <c:pt idx="182">
                  <c:v>-16313.178033470498</c:v>
                </c:pt>
                <c:pt idx="183">
                  <c:v>1347.0119381590048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D6-4D52-ABD1-3B760CF46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9061352"/>
        <c:axId val="539062008"/>
      </c:barChart>
      <c:lineChart>
        <c:grouping val="standard"/>
        <c:varyColors val="0"/>
        <c:ser>
          <c:idx val="0"/>
          <c:order val="0"/>
          <c:tx>
            <c:strRef>
              <c:f>'Model Fit'!$B$1</c:f>
              <c:strCache>
                <c:ptCount val="1"/>
                <c:pt idx="0">
                  <c:v>Actual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'Model Fit'!$A$2:$A$185</c:f>
              <c:strCache>
                <c:ptCount val="184"/>
                <c:pt idx="0">
                  <c:v>05/01/2021</c:v>
                </c:pt>
                <c:pt idx="1">
                  <c:v>05/02/2021</c:v>
                </c:pt>
                <c:pt idx="2">
                  <c:v>05/03/2021</c:v>
                </c:pt>
                <c:pt idx="3">
                  <c:v>05/04/2021</c:v>
                </c:pt>
                <c:pt idx="4">
                  <c:v>05/05/2021</c:v>
                </c:pt>
                <c:pt idx="5">
                  <c:v>05/06/2021</c:v>
                </c:pt>
                <c:pt idx="6">
                  <c:v>05/07/2021</c:v>
                </c:pt>
                <c:pt idx="7">
                  <c:v>05/08/2021</c:v>
                </c:pt>
                <c:pt idx="8">
                  <c:v>05/09/2021</c:v>
                </c:pt>
                <c:pt idx="9">
                  <c:v>05/10/2021</c:v>
                </c:pt>
                <c:pt idx="10">
                  <c:v>05/11/2021</c:v>
                </c:pt>
                <c:pt idx="11">
                  <c:v>05/12/2021</c:v>
                </c:pt>
                <c:pt idx="12">
                  <c:v>05/13/2021</c:v>
                </c:pt>
                <c:pt idx="13">
                  <c:v>05/14/2021</c:v>
                </c:pt>
                <c:pt idx="14">
                  <c:v>05/15/2021</c:v>
                </c:pt>
                <c:pt idx="15">
                  <c:v>05/16/2021</c:v>
                </c:pt>
                <c:pt idx="16">
                  <c:v>05/17/2021</c:v>
                </c:pt>
                <c:pt idx="17">
                  <c:v>05/18/2021</c:v>
                </c:pt>
                <c:pt idx="18">
                  <c:v>05/19/2021</c:v>
                </c:pt>
                <c:pt idx="19">
                  <c:v>05/20/2021</c:v>
                </c:pt>
                <c:pt idx="20">
                  <c:v>05/21/2021</c:v>
                </c:pt>
                <c:pt idx="21">
                  <c:v>05/22/2021</c:v>
                </c:pt>
                <c:pt idx="22">
                  <c:v>05/23/2021</c:v>
                </c:pt>
                <c:pt idx="23">
                  <c:v>05/24/2021</c:v>
                </c:pt>
                <c:pt idx="24">
                  <c:v>05/25/2021</c:v>
                </c:pt>
                <c:pt idx="25">
                  <c:v>05/26/2021</c:v>
                </c:pt>
                <c:pt idx="26">
                  <c:v>05/27/2021</c:v>
                </c:pt>
                <c:pt idx="27">
                  <c:v>05/28/2021</c:v>
                </c:pt>
                <c:pt idx="28">
                  <c:v>05/29/2021</c:v>
                </c:pt>
                <c:pt idx="29">
                  <c:v>05/30/2021</c:v>
                </c:pt>
                <c:pt idx="30">
                  <c:v>05/31/2021</c:v>
                </c:pt>
                <c:pt idx="31">
                  <c:v>06/01/2021</c:v>
                </c:pt>
                <c:pt idx="32">
                  <c:v>06/02/2021</c:v>
                </c:pt>
                <c:pt idx="33">
                  <c:v>06/03/2021</c:v>
                </c:pt>
                <c:pt idx="34">
                  <c:v>06/04/2021</c:v>
                </c:pt>
                <c:pt idx="35">
                  <c:v>06/05/2021</c:v>
                </c:pt>
                <c:pt idx="36">
                  <c:v>06/06/2021</c:v>
                </c:pt>
                <c:pt idx="37">
                  <c:v>06/07/2021</c:v>
                </c:pt>
                <c:pt idx="38">
                  <c:v>06/08/2021</c:v>
                </c:pt>
                <c:pt idx="39">
                  <c:v>06/09/2021</c:v>
                </c:pt>
                <c:pt idx="40">
                  <c:v>06/10/2021</c:v>
                </c:pt>
                <c:pt idx="41">
                  <c:v>06/11/2021</c:v>
                </c:pt>
                <c:pt idx="42">
                  <c:v>06/12/2021</c:v>
                </c:pt>
                <c:pt idx="43">
                  <c:v>06/13/2021</c:v>
                </c:pt>
                <c:pt idx="44">
                  <c:v>06/14/2021</c:v>
                </c:pt>
                <c:pt idx="45">
                  <c:v>06/15/2021</c:v>
                </c:pt>
                <c:pt idx="46">
                  <c:v>06/16/2021</c:v>
                </c:pt>
                <c:pt idx="47">
                  <c:v>06/17/2021</c:v>
                </c:pt>
                <c:pt idx="48">
                  <c:v>06/18/2021</c:v>
                </c:pt>
                <c:pt idx="49">
                  <c:v>06/19/2021</c:v>
                </c:pt>
                <c:pt idx="50">
                  <c:v>06/20/2021</c:v>
                </c:pt>
                <c:pt idx="51">
                  <c:v>06/21/2021</c:v>
                </c:pt>
                <c:pt idx="52">
                  <c:v>06/22/2021</c:v>
                </c:pt>
                <c:pt idx="53">
                  <c:v>06/23/2021</c:v>
                </c:pt>
                <c:pt idx="54">
                  <c:v>06/24/2021</c:v>
                </c:pt>
                <c:pt idx="55">
                  <c:v>06/25/2021</c:v>
                </c:pt>
                <c:pt idx="56">
                  <c:v>06/26/2021</c:v>
                </c:pt>
                <c:pt idx="57">
                  <c:v>06/27/2021</c:v>
                </c:pt>
                <c:pt idx="58">
                  <c:v>06/28/2021</c:v>
                </c:pt>
                <c:pt idx="59">
                  <c:v>06/29/2021</c:v>
                </c:pt>
                <c:pt idx="60">
                  <c:v>06/30/2021</c:v>
                </c:pt>
                <c:pt idx="61">
                  <c:v>07/01/2021</c:v>
                </c:pt>
                <c:pt idx="62">
                  <c:v>07/02/2021</c:v>
                </c:pt>
                <c:pt idx="63">
                  <c:v>07/03/2021</c:v>
                </c:pt>
                <c:pt idx="64">
                  <c:v>07/04/2021</c:v>
                </c:pt>
                <c:pt idx="65">
                  <c:v>07/05/2021</c:v>
                </c:pt>
                <c:pt idx="66">
                  <c:v>07/06/2021</c:v>
                </c:pt>
                <c:pt idx="67">
                  <c:v>07/07/2021</c:v>
                </c:pt>
                <c:pt idx="68">
                  <c:v>07/08/2021</c:v>
                </c:pt>
                <c:pt idx="69">
                  <c:v>07/09/2021</c:v>
                </c:pt>
                <c:pt idx="70">
                  <c:v>07/10/2021</c:v>
                </c:pt>
                <c:pt idx="71">
                  <c:v>07/11/2021</c:v>
                </c:pt>
                <c:pt idx="72">
                  <c:v>07/12/2021</c:v>
                </c:pt>
                <c:pt idx="73">
                  <c:v>07/13/2021</c:v>
                </c:pt>
                <c:pt idx="74">
                  <c:v>07/14/2021</c:v>
                </c:pt>
                <c:pt idx="75">
                  <c:v>07/15/2021</c:v>
                </c:pt>
                <c:pt idx="76">
                  <c:v>07/16/2021</c:v>
                </c:pt>
                <c:pt idx="77">
                  <c:v>07/17/2021</c:v>
                </c:pt>
                <c:pt idx="78">
                  <c:v>07/18/2021</c:v>
                </c:pt>
                <c:pt idx="79">
                  <c:v>07/19/2021</c:v>
                </c:pt>
                <c:pt idx="80">
                  <c:v>07/20/2021</c:v>
                </c:pt>
                <c:pt idx="81">
                  <c:v>07/21/2021</c:v>
                </c:pt>
                <c:pt idx="82">
                  <c:v>07/22/2021</c:v>
                </c:pt>
                <c:pt idx="83">
                  <c:v>07/23/2021</c:v>
                </c:pt>
                <c:pt idx="84">
                  <c:v>07/24/2021</c:v>
                </c:pt>
                <c:pt idx="85">
                  <c:v>07/25/2021</c:v>
                </c:pt>
                <c:pt idx="86">
                  <c:v>07/26/2021</c:v>
                </c:pt>
                <c:pt idx="87">
                  <c:v>07/27/2021</c:v>
                </c:pt>
                <c:pt idx="88">
                  <c:v>07/28/2021</c:v>
                </c:pt>
                <c:pt idx="89">
                  <c:v>07/29/2021</c:v>
                </c:pt>
                <c:pt idx="90">
                  <c:v>07/30/2021</c:v>
                </c:pt>
                <c:pt idx="91">
                  <c:v>07/31/2021</c:v>
                </c:pt>
                <c:pt idx="92">
                  <c:v>08/01/2021</c:v>
                </c:pt>
                <c:pt idx="93">
                  <c:v>08/02/2021</c:v>
                </c:pt>
                <c:pt idx="94">
                  <c:v>08/03/2021</c:v>
                </c:pt>
                <c:pt idx="95">
                  <c:v>08/04/2021</c:v>
                </c:pt>
                <c:pt idx="96">
                  <c:v>08/05/2021</c:v>
                </c:pt>
                <c:pt idx="97">
                  <c:v>08/06/2021</c:v>
                </c:pt>
                <c:pt idx="98">
                  <c:v>08/07/2021</c:v>
                </c:pt>
                <c:pt idx="99">
                  <c:v>08/08/2021</c:v>
                </c:pt>
                <c:pt idx="100">
                  <c:v>08/09/2021</c:v>
                </c:pt>
                <c:pt idx="101">
                  <c:v>08/10/2021</c:v>
                </c:pt>
                <c:pt idx="102">
                  <c:v>08/11/2021</c:v>
                </c:pt>
                <c:pt idx="103">
                  <c:v>08/12/2021</c:v>
                </c:pt>
                <c:pt idx="104">
                  <c:v>08/13/2021</c:v>
                </c:pt>
                <c:pt idx="105">
                  <c:v>08/14/2021</c:v>
                </c:pt>
                <c:pt idx="106">
                  <c:v>08/15/2021</c:v>
                </c:pt>
                <c:pt idx="107">
                  <c:v>08/16/2021</c:v>
                </c:pt>
                <c:pt idx="108">
                  <c:v>08/17/2021</c:v>
                </c:pt>
                <c:pt idx="109">
                  <c:v>08/18/2021</c:v>
                </c:pt>
                <c:pt idx="110">
                  <c:v>08/19/2021</c:v>
                </c:pt>
                <c:pt idx="111">
                  <c:v>08/20/2021</c:v>
                </c:pt>
                <c:pt idx="112">
                  <c:v>08/21/2021</c:v>
                </c:pt>
                <c:pt idx="113">
                  <c:v>08/22/2021</c:v>
                </c:pt>
                <c:pt idx="114">
                  <c:v>08/23/2021</c:v>
                </c:pt>
                <c:pt idx="115">
                  <c:v>08/24/2021</c:v>
                </c:pt>
                <c:pt idx="116">
                  <c:v>08/25/2021</c:v>
                </c:pt>
                <c:pt idx="117">
                  <c:v>08/26/2021</c:v>
                </c:pt>
                <c:pt idx="118">
                  <c:v>08/27/2021</c:v>
                </c:pt>
                <c:pt idx="119">
                  <c:v>08/28/2021</c:v>
                </c:pt>
                <c:pt idx="120">
                  <c:v>08/29/2021</c:v>
                </c:pt>
                <c:pt idx="121">
                  <c:v>08/30/2021</c:v>
                </c:pt>
                <c:pt idx="122">
                  <c:v>08/31/2021</c:v>
                </c:pt>
                <c:pt idx="123">
                  <c:v>09/01/2021</c:v>
                </c:pt>
                <c:pt idx="124">
                  <c:v>09/02/2021</c:v>
                </c:pt>
                <c:pt idx="125">
                  <c:v>09/03/2021</c:v>
                </c:pt>
                <c:pt idx="126">
                  <c:v>09/04/2021</c:v>
                </c:pt>
                <c:pt idx="127">
                  <c:v>09/05/2021</c:v>
                </c:pt>
                <c:pt idx="128">
                  <c:v>09/06/2021</c:v>
                </c:pt>
                <c:pt idx="129">
                  <c:v>09/07/2021</c:v>
                </c:pt>
                <c:pt idx="130">
                  <c:v>09/08/2021</c:v>
                </c:pt>
                <c:pt idx="131">
                  <c:v>09/09/2021</c:v>
                </c:pt>
                <c:pt idx="132">
                  <c:v>09/10/2021</c:v>
                </c:pt>
                <c:pt idx="133">
                  <c:v>09/11/2021</c:v>
                </c:pt>
                <c:pt idx="134">
                  <c:v>09/12/2021</c:v>
                </c:pt>
                <c:pt idx="135">
                  <c:v>09/13/2021</c:v>
                </c:pt>
                <c:pt idx="136">
                  <c:v>09/14/2021</c:v>
                </c:pt>
                <c:pt idx="137">
                  <c:v>09/15/2021</c:v>
                </c:pt>
                <c:pt idx="138">
                  <c:v>09/16/2021</c:v>
                </c:pt>
                <c:pt idx="139">
                  <c:v>09/17/2021</c:v>
                </c:pt>
                <c:pt idx="140">
                  <c:v>09/18/2021</c:v>
                </c:pt>
                <c:pt idx="141">
                  <c:v>09/19/2021</c:v>
                </c:pt>
                <c:pt idx="142">
                  <c:v>09/20/2021</c:v>
                </c:pt>
                <c:pt idx="143">
                  <c:v>09/21/2021</c:v>
                </c:pt>
                <c:pt idx="144">
                  <c:v>09/22/2021</c:v>
                </c:pt>
                <c:pt idx="145">
                  <c:v>09/23/2021</c:v>
                </c:pt>
                <c:pt idx="146">
                  <c:v>09/24/2021</c:v>
                </c:pt>
                <c:pt idx="147">
                  <c:v>09/25/2021</c:v>
                </c:pt>
                <c:pt idx="148">
                  <c:v>09/26/2021</c:v>
                </c:pt>
                <c:pt idx="149">
                  <c:v>09/27/2021</c:v>
                </c:pt>
                <c:pt idx="150">
                  <c:v>09/28/2021</c:v>
                </c:pt>
                <c:pt idx="151">
                  <c:v>09/29/2021</c:v>
                </c:pt>
                <c:pt idx="152">
                  <c:v>09/30/2021</c:v>
                </c:pt>
                <c:pt idx="153">
                  <c:v>10/01/2021</c:v>
                </c:pt>
                <c:pt idx="154">
                  <c:v>10/02/2021</c:v>
                </c:pt>
                <c:pt idx="155">
                  <c:v>10/03/2021</c:v>
                </c:pt>
                <c:pt idx="156">
                  <c:v>10/04/2021</c:v>
                </c:pt>
                <c:pt idx="157">
                  <c:v>10/05/2021</c:v>
                </c:pt>
                <c:pt idx="158">
                  <c:v>10/06/2021</c:v>
                </c:pt>
                <c:pt idx="159">
                  <c:v>10/07/2021</c:v>
                </c:pt>
                <c:pt idx="160">
                  <c:v>10/08/2021</c:v>
                </c:pt>
                <c:pt idx="161">
                  <c:v>10/09/2021</c:v>
                </c:pt>
                <c:pt idx="162">
                  <c:v>10/10/2021</c:v>
                </c:pt>
                <c:pt idx="163">
                  <c:v>10/11/2021</c:v>
                </c:pt>
                <c:pt idx="164">
                  <c:v>10/12/2021</c:v>
                </c:pt>
                <c:pt idx="165">
                  <c:v>10/13/2021</c:v>
                </c:pt>
                <c:pt idx="166">
                  <c:v>10/14/2021</c:v>
                </c:pt>
                <c:pt idx="167">
                  <c:v>10/15/2021</c:v>
                </c:pt>
                <c:pt idx="168">
                  <c:v>10/16/2021</c:v>
                </c:pt>
                <c:pt idx="169">
                  <c:v>10/17/2021</c:v>
                </c:pt>
                <c:pt idx="170">
                  <c:v>10/18/2021</c:v>
                </c:pt>
                <c:pt idx="171">
                  <c:v>10/19/2021</c:v>
                </c:pt>
                <c:pt idx="172">
                  <c:v>10/20/2021</c:v>
                </c:pt>
                <c:pt idx="173">
                  <c:v>10/21/2021</c:v>
                </c:pt>
                <c:pt idx="174">
                  <c:v>10/22/2021</c:v>
                </c:pt>
                <c:pt idx="175">
                  <c:v>10/23/2021</c:v>
                </c:pt>
                <c:pt idx="176">
                  <c:v>10/24/2021</c:v>
                </c:pt>
                <c:pt idx="177">
                  <c:v>10/25/2021</c:v>
                </c:pt>
                <c:pt idx="178">
                  <c:v>10/26/2021</c:v>
                </c:pt>
                <c:pt idx="179">
                  <c:v>10/27/2021</c:v>
                </c:pt>
                <c:pt idx="180">
                  <c:v>10/28/2021</c:v>
                </c:pt>
                <c:pt idx="181">
                  <c:v>10/29/2021</c:v>
                </c:pt>
                <c:pt idx="182">
                  <c:v>10/30/2021</c:v>
                </c:pt>
                <c:pt idx="183">
                  <c:v>10/31/2021</c:v>
                </c:pt>
              </c:strCache>
            </c:strRef>
          </c:cat>
          <c:val>
            <c:numRef>
              <c:f>'Model Fit'!$B$2:$B$185</c:f>
              <c:numCache>
                <c:formatCode>#,##0</c:formatCode>
                <c:ptCount val="184"/>
                <c:pt idx="0">
                  <c:v>186837.35373</c:v>
                </c:pt>
                <c:pt idx="1">
                  <c:v>82430.176751999999</c:v>
                </c:pt>
                <c:pt idx="2">
                  <c:v>73477.858133999995</c:v>
                </c:pt>
                <c:pt idx="3">
                  <c:v>57488.601761999998</c:v>
                </c:pt>
                <c:pt idx="4">
                  <c:v>78555.039281999998</c:v>
                </c:pt>
                <c:pt idx="5">
                  <c:v>52725.490788000003</c:v>
                </c:pt>
                <c:pt idx="6">
                  <c:v>47103.072809999998</c:v>
                </c:pt>
                <c:pt idx="7">
                  <c:v>52627.107360000002</c:v>
                </c:pt>
                <c:pt idx="8">
                  <c:v>48480.899466000003</c:v>
                </c:pt>
                <c:pt idx="9">
                  <c:v>57345.613259999998</c:v>
                </c:pt>
                <c:pt idx="10">
                  <c:v>68741.464338000005</c:v>
                </c:pt>
                <c:pt idx="11">
                  <c:v>23908.090332</c:v>
                </c:pt>
                <c:pt idx="12">
                  <c:v>21394.152947999999</c:v>
                </c:pt>
                <c:pt idx="13">
                  <c:v>24313.893306000002</c:v>
                </c:pt>
                <c:pt idx="14">
                  <c:v>54115.242707999998</c:v>
                </c:pt>
                <c:pt idx="15">
                  <c:v>33554.367581999999</c:v>
                </c:pt>
                <c:pt idx="16">
                  <c:v>29827.378583999998</c:v>
                </c:pt>
                <c:pt idx="17">
                  <c:v>231985.715238</c:v>
                </c:pt>
                <c:pt idx="18">
                  <c:v>73967.481954000003</c:v>
                </c:pt>
                <c:pt idx="19">
                  <c:v>53438.483976000003</c:v>
                </c:pt>
                <c:pt idx="20">
                  <c:v>49376.784924</c:v>
                </c:pt>
                <c:pt idx="21">
                  <c:v>49271.980199999998</c:v>
                </c:pt>
                <c:pt idx="22">
                  <c:v>40419.19167</c:v>
                </c:pt>
                <c:pt idx="23">
                  <c:v>37600.816056000003</c:v>
                </c:pt>
                <c:pt idx="24">
                  <c:v>78049.018223999999</c:v>
                </c:pt>
                <c:pt idx="25">
                  <c:v>25629.57099</c:v>
                </c:pt>
                <c:pt idx="26">
                  <c:v>22254.606612</c:v>
                </c:pt>
                <c:pt idx="27">
                  <c:v>24189.480695999999</c:v>
                </c:pt>
                <c:pt idx="28">
                  <c:v>21641.602176</c:v>
                </c:pt>
                <c:pt idx="29">
                  <c:v>18224.899374000001</c:v>
                </c:pt>
                <c:pt idx="30">
                  <c:v>566336.52066000004</c:v>
                </c:pt>
                <c:pt idx="31">
                  <c:v>422098.96192199999</c:v>
                </c:pt>
                <c:pt idx="32">
                  <c:v>171599.04499200001</c:v>
                </c:pt>
                <c:pt idx="33">
                  <c:v>119229.13347</c:v>
                </c:pt>
                <c:pt idx="34">
                  <c:v>97262.453183999998</c:v>
                </c:pt>
                <c:pt idx="35">
                  <c:v>98209.021013999998</c:v>
                </c:pt>
                <c:pt idx="36">
                  <c:v>81558.600485999996</c:v>
                </c:pt>
                <c:pt idx="37">
                  <c:v>71447.581938000003</c:v>
                </c:pt>
                <c:pt idx="38">
                  <c:v>63809.450345999998</c:v>
                </c:pt>
                <c:pt idx="39">
                  <c:v>57237.024557999997</c:v>
                </c:pt>
                <c:pt idx="40">
                  <c:v>65243.692673999998</c:v>
                </c:pt>
                <c:pt idx="41">
                  <c:v>73261.483391999995</c:v>
                </c:pt>
                <c:pt idx="42">
                  <c:v>100058.583594</c:v>
                </c:pt>
                <c:pt idx="43">
                  <c:v>14840.761716000001</c:v>
                </c:pt>
                <c:pt idx="44">
                  <c:v>37237.210169999998</c:v>
                </c:pt>
                <c:pt idx="45">
                  <c:v>32346.475938</c:v>
                </c:pt>
                <c:pt idx="46">
                  <c:v>26298.188436</c:v>
                </c:pt>
                <c:pt idx="47">
                  <c:v>17403.317483999999</c:v>
                </c:pt>
                <c:pt idx="48">
                  <c:v>15445.395533999999</c:v>
                </c:pt>
                <c:pt idx="49">
                  <c:v>179809.01592599999</c:v>
                </c:pt>
                <c:pt idx="50">
                  <c:v>48329.884343999998</c:v>
                </c:pt>
                <c:pt idx="51">
                  <c:v>88640.487311999997</c:v>
                </c:pt>
                <c:pt idx="52">
                  <c:v>37640.605157999998</c:v>
                </c:pt>
                <c:pt idx="53">
                  <c:v>32491.643093999999</c:v>
                </c:pt>
                <c:pt idx="54">
                  <c:v>33518.018459999999</c:v>
                </c:pt>
                <c:pt idx="55">
                  <c:v>30554.475689999999</c:v>
                </c:pt>
                <c:pt idx="56">
                  <c:v>19674.736278</c:v>
                </c:pt>
                <c:pt idx="57">
                  <c:v>16869.317921999998</c:v>
                </c:pt>
                <c:pt idx="58">
                  <c:v>20723.356847999999</c:v>
                </c:pt>
                <c:pt idx="59">
                  <c:v>14108.963304000001</c:v>
                </c:pt>
                <c:pt idx="60">
                  <c:v>136906.27336200001</c:v>
                </c:pt>
                <c:pt idx="61">
                  <c:v>215141.73850199999</c:v>
                </c:pt>
                <c:pt idx="62">
                  <c:v>85062.564113999993</c:v>
                </c:pt>
                <c:pt idx="63">
                  <c:v>69007.833455999993</c:v>
                </c:pt>
                <c:pt idx="64">
                  <c:v>58216.272197999999</c:v>
                </c:pt>
                <c:pt idx="65">
                  <c:v>58269.591888000003</c:v>
                </c:pt>
                <c:pt idx="66">
                  <c:v>54695.567333999999</c:v>
                </c:pt>
                <c:pt idx="67">
                  <c:v>17345.755152000002</c:v>
                </c:pt>
                <c:pt idx="68">
                  <c:v>17587.815078</c:v>
                </c:pt>
                <c:pt idx="69">
                  <c:v>19564.771583999998</c:v>
                </c:pt>
                <c:pt idx="70">
                  <c:v>20048.662103999999</c:v>
                </c:pt>
                <c:pt idx="71">
                  <c:v>259823.98272</c:v>
                </c:pt>
                <c:pt idx="72">
                  <c:v>78384.874937999994</c:v>
                </c:pt>
                <c:pt idx="73">
                  <c:v>50010.085242000001</c:v>
                </c:pt>
                <c:pt idx="74">
                  <c:v>41204.997768000001</c:v>
                </c:pt>
                <c:pt idx="75">
                  <c:v>41820.295524000001</c:v>
                </c:pt>
                <c:pt idx="76">
                  <c:v>42723.863603999998</c:v>
                </c:pt>
                <c:pt idx="77">
                  <c:v>51006.762113999997</c:v>
                </c:pt>
                <c:pt idx="78">
                  <c:v>12573.356232</c:v>
                </c:pt>
                <c:pt idx="79">
                  <c:v>13503.297492</c:v>
                </c:pt>
                <c:pt idx="80">
                  <c:v>12369.136086</c:v>
                </c:pt>
                <c:pt idx="81">
                  <c:v>14223.399971999999</c:v>
                </c:pt>
                <c:pt idx="82">
                  <c:v>335028.48148199997</c:v>
                </c:pt>
                <c:pt idx="83">
                  <c:v>106969.50341400001</c:v>
                </c:pt>
                <c:pt idx="84">
                  <c:v>92829.694956000007</c:v>
                </c:pt>
                <c:pt idx="85">
                  <c:v>60822.057048000002</c:v>
                </c:pt>
                <c:pt idx="86">
                  <c:v>48826.388123999997</c:v>
                </c:pt>
                <c:pt idx="87">
                  <c:v>41081.158488000001</c:v>
                </c:pt>
                <c:pt idx="88">
                  <c:v>43651.970207999999</c:v>
                </c:pt>
                <c:pt idx="89">
                  <c:v>38886.451247999998</c:v>
                </c:pt>
                <c:pt idx="90">
                  <c:v>38707.228289999999</c:v>
                </c:pt>
                <c:pt idx="91">
                  <c:v>41317.943778000001</c:v>
                </c:pt>
                <c:pt idx="92">
                  <c:v>114609.92832599999</c:v>
                </c:pt>
                <c:pt idx="93">
                  <c:v>21668.204688000002</c:v>
                </c:pt>
                <c:pt idx="94">
                  <c:v>20123.997665999999</c:v>
                </c:pt>
                <c:pt idx="95">
                  <c:v>19562.0196</c:v>
                </c:pt>
                <c:pt idx="96">
                  <c:v>16600.884816000002</c:v>
                </c:pt>
                <c:pt idx="97">
                  <c:v>17266.750278</c:v>
                </c:pt>
                <c:pt idx="98">
                  <c:v>336421.67338200001</c:v>
                </c:pt>
                <c:pt idx="99">
                  <c:v>83551.151568000001</c:v>
                </c:pt>
                <c:pt idx="100">
                  <c:v>53896.803978000004</c:v>
                </c:pt>
                <c:pt idx="101">
                  <c:v>51257.307324000001</c:v>
                </c:pt>
                <c:pt idx="102">
                  <c:v>43431.123491999999</c:v>
                </c:pt>
                <c:pt idx="103">
                  <c:v>39017.170488000003</c:v>
                </c:pt>
                <c:pt idx="104">
                  <c:v>71281.774902000005</c:v>
                </c:pt>
                <c:pt idx="105">
                  <c:v>71805.225191999998</c:v>
                </c:pt>
                <c:pt idx="106">
                  <c:v>25855.692341999998</c:v>
                </c:pt>
                <c:pt idx="107">
                  <c:v>23055.089958</c:v>
                </c:pt>
                <c:pt idx="108">
                  <c:v>17231.547815999998</c:v>
                </c:pt>
                <c:pt idx="109">
                  <c:v>12772.072410000001</c:v>
                </c:pt>
                <c:pt idx="110">
                  <c:v>15950.384598000001</c:v>
                </c:pt>
                <c:pt idx="111">
                  <c:v>189735.995544</c:v>
                </c:pt>
                <c:pt idx="112">
                  <c:v>64921.366547999998</c:v>
                </c:pt>
                <c:pt idx="113">
                  <c:v>40589.126682000002</c:v>
                </c:pt>
                <c:pt idx="114">
                  <c:v>33332.832869999998</c:v>
                </c:pt>
                <c:pt idx="115">
                  <c:v>27358.848935999999</c:v>
                </c:pt>
                <c:pt idx="116">
                  <c:v>32650.455504000001</c:v>
                </c:pt>
                <c:pt idx="117">
                  <c:v>33432.592290000001</c:v>
                </c:pt>
                <c:pt idx="118">
                  <c:v>11251.945248</c:v>
                </c:pt>
                <c:pt idx="119">
                  <c:v>12053.231255999999</c:v>
                </c:pt>
                <c:pt idx="120">
                  <c:v>11508.567756</c:v>
                </c:pt>
                <c:pt idx="121">
                  <c:v>24781.845251999999</c:v>
                </c:pt>
                <c:pt idx="122">
                  <c:v>664897.45162800001</c:v>
                </c:pt>
                <c:pt idx="123">
                  <c:v>426439.872684</c:v>
                </c:pt>
                <c:pt idx="124">
                  <c:v>168759.22683599999</c:v>
                </c:pt>
                <c:pt idx="125">
                  <c:v>119246.104038</c:v>
                </c:pt>
                <c:pt idx="126">
                  <c:v>126982.96305599999</c:v>
                </c:pt>
                <c:pt idx="127">
                  <c:v>102822.60752400001</c:v>
                </c:pt>
                <c:pt idx="128">
                  <c:v>80309.19975</c:v>
                </c:pt>
                <c:pt idx="129">
                  <c:v>71553.991985999994</c:v>
                </c:pt>
                <c:pt idx="130">
                  <c:v>79978.503005999999</c:v>
                </c:pt>
                <c:pt idx="131">
                  <c:v>110925.02175</c:v>
                </c:pt>
                <c:pt idx="132">
                  <c:v>12112.284245999999</c:v>
                </c:pt>
                <c:pt idx="133">
                  <c:v>23237.294232</c:v>
                </c:pt>
                <c:pt idx="134">
                  <c:v>21839.286359999998</c:v>
                </c:pt>
                <c:pt idx="135">
                  <c:v>151331.25616200001</c:v>
                </c:pt>
                <c:pt idx="136">
                  <c:v>46649.339447999999</c:v>
                </c:pt>
                <c:pt idx="137">
                  <c:v>34441.882422000002</c:v>
                </c:pt>
                <c:pt idx="138">
                  <c:v>30124.822187999998</c:v>
                </c:pt>
                <c:pt idx="139">
                  <c:v>25712.359842000002</c:v>
                </c:pt>
                <c:pt idx="140">
                  <c:v>26990.427078000001</c:v>
                </c:pt>
                <c:pt idx="141">
                  <c:v>30427.884426000001</c:v>
                </c:pt>
                <c:pt idx="142">
                  <c:v>15728.047224</c:v>
                </c:pt>
                <c:pt idx="143">
                  <c:v>14433.58275</c:v>
                </c:pt>
                <c:pt idx="144">
                  <c:v>69212.053602</c:v>
                </c:pt>
                <c:pt idx="145">
                  <c:v>41568.259656000002</c:v>
                </c:pt>
                <c:pt idx="146">
                  <c:v>30721.200054000001</c:v>
                </c:pt>
                <c:pt idx="147">
                  <c:v>30704.114819999999</c:v>
                </c:pt>
                <c:pt idx="148">
                  <c:v>26989.280417999998</c:v>
                </c:pt>
                <c:pt idx="149">
                  <c:v>27788.502438</c:v>
                </c:pt>
                <c:pt idx="150">
                  <c:v>389524.52997600002</c:v>
                </c:pt>
                <c:pt idx="151">
                  <c:v>119720.935944</c:v>
                </c:pt>
                <c:pt idx="152">
                  <c:v>78945.018347999998</c:v>
                </c:pt>
                <c:pt idx="153">
                  <c:v>161998.06081200001</c:v>
                </c:pt>
                <c:pt idx="154">
                  <c:v>87417.689087999999</c:v>
                </c:pt>
                <c:pt idx="155">
                  <c:v>61181.764289999999</c:v>
                </c:pt>
                <c:pt idx="156">
                  <c:v>40658.040948000002</c:v>
                </c:pt>
                <c:pt idx="157">
                  <c:v>34910.866362000001</c:v>
                </c:pt>
                <c:pt idx="158">
                  <c:v>33779.456939999996</c:v>
                </c:pt>
                <c:pt idx="159">
                  <c:v>29441.642159999999</c:v>
                </c:pt>
                <c:pt idx="160">
                  <c:v>29261.387208</c:v>
                </c:pt>
                <c:pt idx="161">
                  <c:v>42391.790867999996</c:v>
                </c:pt>
                <c:pt idx="162">
                  <c:v>10257.447029999999</c:v>
                </c:pt>
                <c:pt idx="163">
                  <c:v>15142.447962</c:v>
                </c:pt>
                <c:pt idx="164">
                  <c:v>117696.851712</c:v>
                </c:pt>
                <c:pt idx="165">
                  <c:v>39855.60828</c:v>
                </c:pt>
                <c:pt idx="166">
                  <c:v>41876.940527999999</c:v>
                </c:pt>
                <c:pt idx="167">
                  <c:v>33141.684648000002</c:v>
                </c:pt>
                <c:pt idx="168">
                  <c:v>35684.976527999999</c:v>
                </c:pt>
                <c:pt idx="169">
                  <c:v>26366.873370000001</c:v>
                </c:pt>
                <c:pt idx="170">
                  <c:v>11026.855890000001</c:v>
                </c:pt>
                <c:pt idx="171">
                  <c:v>8525.0731020000003</c:v>
                </c:pt>
                <c:pt idx="172">
                  <c:v>10302.740100000001</c:v>
                </c:pt>
                <c:pt idx="173">
                  <c:v>218394.239592</c:v>
                </c:pt>
                <c:pt idx="174">
                  <c:v>70311.929873999994</c:v>
                </c:pt>
                <c:pt idx="175">
                  <c:v>69388.868573999993</c:v>
                </c:pt>
                <c:pt idx="176">
                  <c:v>47189.072310000003</c:v>
                </c:pt>
                <c:pt idx="177">
                  <c:v>36748.618344000002</c:v>
                </c:pt>
                <c:pt idx="178">
                  <c:v>24135.473010000002</c:v>
                </c:pt>
                <c:pt idx="179">
                  <c:v>30543.353088</c:v>
                </c:pt>
                <c:pt idx="180">
                  <c:v>8659.2323219999998</c:v>
                </c:pt>
                <c:pt idx="181">
                  <c:v>14320.522074</c:v>
                </c:pt>
                <c:pt idx="182">
                  <c:v>13943.156268000001</c:v>
                </c:pt>
                <c:pt idx="183">
                  <c:v>298411.843704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D6-4D52-ABD1-3B760CF46A6E}"/>
            </c:ext>
          </c:extLst>
        </c:ser>
        <c:ser>
          <c:idx val="1"/>
          <c:order val="1"/>
          <c:tx>
            <c:strRef>
              <c:f>'Model Fit'!$C$1</c:f>
              <c:strCache>
                <c:ptCount val="1"/>
                <c:pt idx="0">
                  <c:v>Model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'Model Fit'!$A$2:$A$185</c:f>
              <c:strCache>
                <c:ptCount val="184"/>
                <c:pt idx="0">
                  <c:v>05/01/2021</c:v>
                </c:pt>
                <c:pt idx="1">
                  <c:v>05/02/2021</c:v>
                </c:pt>
                <c:pt idx="2">
                  <c:v>05/03/2021</c:v>
                </c:pt>
                <c:pt idx="3">
                  <c:v>05/04/2021</c:v>
                </c:pt>
                <c:pt idx="4">
                  <c:v>05/05/2021</c:v>
                </c:pt>
                <c:pt idx="5">
                  <c:v>05/06/2021</c:v>
                </c:pt>
                <c:pt idx="6">
                  <c:v>05/07/2021</c:v>
                </c:pt>
                <c:pt idx="7">
                  <c:v>05/08/2021</c:v>
                </c:pt>
                <c:pt idx="8">
                  <c:v>05/09/2021</c:v>
                </c:pt>
                <c:pt idx="9">
                  <c:v>05/10/2021</c:v>
                </c:pt>
                <c:pt idx="10">
                  <c:v>05/11/2021</c:v>
                </c:pt>
                <c:pt idx="11">
                  <c:v>05/12/2021</c:v>
                </c:pt>
                <c:pt idx="12">
                  <c:v>05/13/2021</c:v>
                </c:pt>
                <c:pt idx="13">
                  <c:v>05/14/2021</c:v>
                </c:pt>
                <c:pt idx="14">
                  <c:v>05/15/2021</c:v>
                </c:pt>
                <c:pt idx="15">
                  <c:v>05/16/2021</c:v>
                </c:pt>
                <c:pt idx="16">
                  <c:v>05/17/2021</c:v>
                </c:pt>
                <c:pt idx="17">
                  <c:v>05/18/2021</c:v>
                </c:pt>
                <c:pt idx="18">
                  <c:v>05/19/2021</c:v>
                </c:pt>
                <c:pt idx="19">
                  <c:v>05/20/2021</c:v>
                </c:pt>
                <c:pt idx="20">
                  <c:v>05/21/2021</c:v>
                </c:pt>
                <c:pt idx="21">
                  <c:v>05/22/2021</c:v>
                </c:pt>
                <c:pt idx="22">
                  <c:v>05/23/2021</c:v>
                </c:pt>
                <c:pt idx="23">
                  <c:v>05/24/2021</c:v>
                </c:pt>
                <c:pt idx="24">
                  <c:v>05/25/2021</c:v>
                </c:pt>
                <c:pt idx="25">
                  <c:v>05/26/2021</c:v>
                </c:pt>
                <c:pt idx="26">
                  <c:v>05/27/2021</c:v>
                </c:pt>
                <c:pt idx="27">
                  <c:v>05/28/2021</c:v>
                </c:pt>
                <c:pt idx="28">
                  <c:v>05/29/2021</c:v>
                </c:pt>
                <c:pt idx="29">
                  <c:v>05/30/2021</c:v>
                </c:pt>
                <c:pt idx="30">
                  <c:v>05/31/2021</c:v>
                </c:pt>
                <c:pt idx="31">
                  <c:v>06/01/2021</c:v>
                </c:pt>
                <c:pt idx="32">
                  <c:v>06/02/2021</c:v>
                </c:pt>
                <c:pt idx="33">
                  <c:v>06/03/2021</c:v>
                </c:pt>
                <c:pt idx="34">
                  <c:v>06/04/2021</c:v>
                </c:pt>
                <c:pt idx="35">
                  <c:v>06/05/2021</c:v>
                </c:pt>
                <c:pt idx="36">
                  <c:v>06/06/2021</c:v>
                </c:pt>
                <c:pt idx="37">
                  <c:v>06/07/2021</c:v>
                </c:pt>
                <c:pt idx="38">
                  <c:v>06/08/2021</c:v>
                </c:pt>
                <c:pt idx="39">
                  <c:v>06/09/2021</c:v>
                </c:pt>
                <c:pt idx="40">
                  <c:v>06/10/2021</c:v>
                </c:pt>
                <c:pt idx="41">
                  <c:v>06/11/2021</c:v>
                </c:pt>
                <c:pt idx="42">
                  <c:v>06/12/2021</c:v>
                </c:pt>
                <c:pt idx="43">
                  <c:v>06/13/2021</c:v>
                </c:pt>
                <c:pt idx="44">
                  <c:v>06/14/2021</c:v>
                </c:pt>
                <c:pt idx="45">
                  <c:v>06/15/2021</c:v>
                </c:pt>
                <c:pt idx="46">
                  <c:v>06/16/2021</c:v>
                </c:pt>
                <c:pt idx="47">
                  <c:v>06/17/2021</c:v>
                </c:pt>
                <c:pt idx="48">
                  <c:v>06/18/2021</c:v>
                </c:pt>
                <c:pt idx="49">
                  <c:v>06/19/2021</c:v>
                </c:pt>
                <c:pt idx="50">
                  <c:v>06/20/2021</c:v>
                </c:pt>
                <c:pt idx="51">
                  <c:v>06/21/2021</c:v>
                </c:pt>
                <c:pt idx="52">
                  <c:v>06/22/2021</c:v>
                </c:pt>
                <c:pt idx="53">
                  <c:v>06/23/2021</c:v>
                </c:pt>
                <c:pt idx="54">
                  <c:v>06/24/2021</c:v>
                </c:pt>
                <c:pt idx="55">
                  <c:v>06/25/2021</c:v>
                </c:pt>
                <c:pt idx="56">
                  <c:v>06/26/2021</c:v>
                </c:pt>
                <c:pt idx="57">
                  <c:v>06/27/2021</c:v>
                </c:pt>
                <c:pt idx="58">
                  <c:v>06/28/2021</c:v>
                </c:pt>
                <c:pt idx="59">
                  <c:v>06/29/2021</c:v>
                </c:pt>
                <c:pt idx="60">
                  <c:v>06/30/2021</c:v>
                </c:pt>
                <c:pt idx="61">
                  <c:v>07/01/2021</c:v>
                </c:pt>
                <c:pt idx="62">
                  <c:v>07/02/2021</c:v>
                </c:pt>
                <c:pt idx="63">
                  <c:v>07/03/2021</c:v>
                </c:pt>
                <c:pt idx="64">
                  <c:v>07/04/2021</c:v>
                </c:pt>
                <c:pt idx="65">
                  <c:v>07/05/2021</c:v>
                </c:pt>
                <c:pt idx="66">
                  <c:v>07/06/2021</c:v>
                </c:pt>
                <c:pt idx="67">
                  <c:v>07/07/2021</c:v>
                </c:pt>
                <c:pt idx="68">
                  <c:v>07/08/2021</c:v>
                </c:pt>
                <c:pt idx="69">
                  <c:v>07/09/2021</c:v>
                </c:pt>
                <c:pt idx="70">
                  <c:v>07/10/2021</c:v>
                </c:pt>
                <c:pt idx="71">
                  <c:v>07/11/2021</c:v>
                </c:pt>
                <c:pt idx="72">
                  <c:v>07/12/2021</c:v>
                </c:pt>
                <c:pt idx="73">
                  <c:v>07/13/2021</c:v>
                </c:pt>
                <c:pt idx="74">
                  <c:v>07/14/2021</c:v>
                </c:pt>
                <c:pt idx="75">
                  <c:v>07/15/2021</c:v>
                </c:pt>
                <c:pt idx="76">
                  <c:v>07/16/2021</c:v>
                </c:pt>
                <c:pt idx="77">
                  <c:v>07/17/2021</c:v>
                </c:pt>
                <c:pt idx="78">
                  <c:v>07/18/2021</c:v>
                </c:pt>
                <c:pt idx="79">
                  <c:v>07/19/2021</c:v>
                </c:pt>
                <c:pt idx="80">
                  <c:v>07/20/2021</c:v>
                </c:pt>
                <c:pt idx="81">
                  <c:v>07/21/2021</c:v>
                </c:pt>
                <c:pt idx="82">
                  <c:v>07/22/2021</c:v>
                </c:pt>
                <c:pt idx="83">
                  <c:v>07/23/2021</c:v>
                </c:pt>
                <c:pt idx="84">
                  <c:v>07/24/2021</c:v>
                </c:pt>
                <c:pt idx="85">
                  <c:v>07/25/2021</c:v>
                </c:pt>
                <c:pt idx="86">
                  <c:v>07/26/2021</c:v>
                </c:pt>
                <c:pt idx="87">
                  <c:v>07/27/2021</c:v>
                </c:pt>
                <c:pt idx="88">
                  <c:v>07/28/2021</c:v>
                </c:pt>
                <c:pt idx="89">
                  <c:v>07/29/2021</c:v>
                </c:pt>
                <c:pt idx="90">
                  <c:v>07/30/2021</c:v>
                </c:pt>
                <c:pt idx="91">
                  <c:v>07/31/2021</c:v>
                </c:pt>
                <c:pt idx="92">
                  <c:v>08/01/2021</c:v>
                </c:pt>
                <c:pt idx="93">
                  <c:v>08/02/2021</c:v>
                </c:pt>
                <c:pt idx="94">
                  <c:v>08/03/2021</c:v>
                </c:pt>
                <c:pt idx="95">
                  <c:v>08/04/2021</c:v>
                </c:pt>
                <c:pt idx="96">
                  <c:v>08/05/2021</c:v>
                </c:pt>
                <c:pt idx="97">
                  <c:v>08/06/2021</c:v>
                </c:pt>
                <c:pt idx="98">
                  <c:v>08/07/2021</c:v>
                </c:pt>
                <c:pt idx="99">
                  <c:v>08/08/2021</c:v>
                </c:pt>
                <c:pt idx="100">
                  <c:v>08/09/2021</c:v>
                </c:pt>
                <c:pt idx="101">
                  <c:v>08/10/2021</c:v>
                </c:pt>
                <c:pt idx="102">
                  <c:v>08/11/2021</c:v>
                </c:pt>
                <c:pt idx="103">
                  <c:v>08/12/2021</c:v>
                </c:pt>
                <c:pt idx="104">
                  <c:v>08/13/2021</c:v>
                </c:pt>
                <c:pt idx="105">
                  <c:v>08/14/2021</c:v>
                </c:pt>
                <c:pt idx="106">
                  <c:v>08/15/2021</c:v>
                </c:pt>
                <c:pt idx="107">
                  <c:v>08/16/2021</c:v>
                </c:pt>
                <c:pt idx="108">
                  <c:v>08/17/2021</c:v>
                </c:pt>
                <c:pt idx="109">
                  <c:v>08/18/2021</c:v>
                </c:pt>
                <c:pt idx="110">
                  <c:v>08/19/2021</c:v>
                </c:pt>
                <c:pt idx="111">
                  <c:v>08/20/2021</c:v>
                </c:pt>
                <c:pt idx="112">
                  <c:v>08/21/2021</c:v>
                </c:pt>
                <c:pt idx="113">
                  <c:v>08/22/2021</c:v>
                </c:pt>
                <c:pt idx="114">
                  <c:v>08/23/2021</c:v>
                </c:pt>
                <c:pt idx="115">
                  <c:v>08/24/2021</c:v>
                </c:pt>
                <c:pt idx="116">
                  <c:v>08/25/2021</c:v>
                </c:pt>
                <c:pt idx="117">
                  <c:v>08/26/2021</c:v>
                </c:pt>
                <c:pt idx="118">
                  <c:v>08/27/2021</c:v>
                </c:pt>
                <c:pt idx="119">
                  <c:v>08/28/2021</c:v>
                </c:pt>
                <c:pt idx="120">
                  <c:v>08/29/2021</c:v>
                </c:pt>
                <c:pt idx="121">
                  <c:v>08/30/2021</c:v>
                </c:pt>
                <c:pt idx="122">
                  <c:v>08/31/2021</c:v>
                </c:pt>
                <c:pt idx="123">
                  <c:v>09/01/2021</c:v>
                </c:pt>
                <c:pt idx="124">
                  <c:v>09/02/2021</c:v>
                </c:pt>
                <c:pt idx="125">
                  <c:v>09/03/2021</c:v>
                </c:pt>
                <c:pt idx="126">
                  <c:v>09/04/2021</c:v>
                </c:pt>
                <c:pt idx="127">
                  <c:v>09/05/2021</c:v>
                </c:pt>
                <c:pt idx="128">
                  <c:v>09/06/2021</c:v>
                </c:pt>
                <c:pt idx="129">
                  <c:v>09/07/2021</c:v>
                </c:pt>
                <c:pt idx="130">
                  <c:v>09/08/2021</c:v>
                </c:pt>
                <c:pt idx="131">
                  <c:v>09/09/2021</c:v>
                </c:pt>
                <c:pt idx="132">
                  <c:v>09/10/2021</c:v>
                </c:pt>
                <c:pt idx="133">
                  <c:v>09/11/2021</c:v>
                </c:pt>
                <c:pt idx="134">
                  <c:v>09/12/2021</c:v>
                </c:pt>
                <c:pt idx="135">
                  <c:v>09/13/2021</c:v>
                </c:pt>
                <c:pt idx="136">
                  <c:v>09/14/2021</c:v>
                </c:pt>
                <c:pt idx="137">
                  <c:v>09/15/2021</c:v>
                </c:pt>
                <c:pt idx="138">
                  <c:v>09/16/2021</c:v>
                </c:pt>
                <c:pt idx="139">
                  <c:v>09/17/2021</c:v>
                </c:pt>
                <c:pt idx="140">
                  <c:v>09/18/2021</c:v>
                </c:pt>
                <c:pt idx="141">
                  <c:v>09/19/2021</c:v>
                </c:pt>
                <c:pt idx="142">
                  <c:v>09/20/2021</c:v>
                </c:pt>
                <c:pt idx="143">
                  <c:v>09/21/2021</c:v>
                </c:pt>
                <c:pt idx="144">
                  <c:v>09/22/2021</c:v>
                </c:pt>
                <c:pt idx="145">
                  <c:v>09/23/2021</c:v>
                </c:pt>
                <c:pt idx="146">
                  <c:v>09/24/2021</c:v>
                </c:pt>
                <c:pt idx="147">
                  <c:v>09/25/2021</c:v>
                </c:pt>
                <c:pt idx="148">
                  <c:v>09/26/2021</c:v>
                </c:pt>
                <c:pt idx="149">
                  <c:v>09/27/2021</c:v>
                </c:pt>
                <c:pt idx="150">
                  <c:v>09/28/2021</c:v>
                </c:pt>
                <c:pt idx="151">
                  <c:v>09/29/2021</c:v>
                </c:pt>
                <c:pt idx="152">
                  <c:v>09/30/2021</c:v>
                </c:pt>
                <c:pt idx="153">
                  <c:v>10/01/2021</c:v>
                </c:pt>
                <c:pt idx="154">
                  <c:v>10/02/2021</c:v>
                </c:pt>
                <c:pt idx="155">
                  <c:v>10/03/2021</c:v>
                </c:pt>
                <c:pt idx="156">
                  <c:v>10/04/2021</c:v>
                </c:pt>
                <c:pt idx="157">
                  <c:v>10/05/2021</c:v>
                </c:pt>
                <c:pt idx="158">
                  <c:v>10/06/2021</c:v>
                </c:pt>
                <c:pt idx="159">
                  <c:v>10/07/2021</c:v>
                </c:pt>
                <c:pt idx="160">
                  <c:v>10/08/2021</c:v>
                </c:pt>
                <c:pt idx="161">
                  <c:v>10/09/2021</c:v>
                </c:pt>
                <c:pt idx="162">
                  <c:v>10/10/2021</c:v>
                </c:pt>
                <c:pt idx="163">
                  <c:v>10/11/2021</c:v>
                </c:pt>
                <c:pt idx="164">
                  <c:v>10/12/2021</c:v>
                </c:pt>
                <c:pt idx="165">
                  <c:v>10/13/2021</c:v>
                </c:pt>
                <c:pt idx="166">
                  <c:v>10/14/2021</c:v>
                </c:pt>
                <c:pt idx="167">
                  <c:v>10/15/2021</c:v>
                </c:pt>
                <c:pt idx="168">
                  <c:v>10/16/2021</c:v>
                </c:pt>
                <c:pt idx="169">
                  <c:v>10/17/2021</c:v>
                </c:pt>
                <c:pt idx="170">
                  <c:v>10/18/2021</c:v>
                </c:pt>
                <c:pt idx="171">
                  <c:v>10/19/2021</c:v>
                </c:pt>
                <c:pt idx="172">
                  <c:v>10/20/2021</c:v>
                </c:pt>
                <c:pt idx="173">
                  <c:v>10/21/2021</c:v>
                </c:pt>
                <c:pt idx="174">
                  <c:v>10/22/2021</c:v>
                </c:pt>
                <c:pt idx="175">
                  <c:v>10/23/2021</c:v>
                </c:pt>
                <c:pt idx="176">
                  <c:v>10/24/2021</c:v>
                </c:pt>
                <c:pt idx="177">
                  <c:v>10/25/2021</c:v>
                </c:pt>
                <c:pt idx="178">
                  <c:v>10/26/2021</c:v>
                </c:pt>
                <c:pt idx="179">
                  <c:v>10/27/2021</c:v>
                </c:pt>
                <c:pt idx="180">
                  <c:v>10/28/2021</c:v>
                </c:pt>
                <c:pt idx="181">
                  <c:v>10/29/2021</c:v>
                </c:pt>
                <c:pt idx="182">
                  <c:v>10/30/2021</c:v>
                </c:pt>
                <c:pt idx="183">
                  <c:v>10/31/2021</c:v>
                </c:pt>
              </c:strCache>
            </c:strRef>
          </c:cat>
          <c:val>
            <c:numRef>
              <c:f>'Model Fit'!$C$2:$C$185</c:f>
              <c:numCache>
                <c:formatCode>#,##0</c:formatCode>
                <c:ptCount val="184"/>
                <c:pt idx="0">
                  <c:v>166855.591493015</c:v>
                </c:pt>
                <c:pt idx="1">
                  <c:v>118839.321388945</c:v>
                </c:pt>
                <c:pt idx="2">
                  <c:v>55035.689543507302</c:v>
                </c:pt>
                <c:pt idx="3">
                  <c:v>55553.893664126001</c:v>
                </c:pt>
                <c:pt idx="4">
                  <c:v>56563.593572159501</c:v>
                </c:pt>
                <c:pt idx="5">
                  <c:v>54367.343298287902</c:v>
                </c:pt>
                <c:pt idx="6">
                  <c:v>49348.552302829899</c:v>
                </c:pt>
                <c:pt idx="7">
                  <c:v>46021.100322477098</c:v>
                </c:pt>
                <c:pt idx="8">
                  <c:v>44336.554866789302</c:v>
                </c:pt>
                <c:pt idx="9">
                  <c:v>42547.707393833502</c:v>
                </c:pt>
                <c:pt idx="10">
                  <c:v>41482.979672606998</c:v>
                </c:pt>
                <c:pt idx="11">
                  <c:v>38093.739722910403</c:v>
                </c:pt>
                <c:pt idx="12">
                  <c:v>38471.9570236094</c:v>
                </c:pt>
                <c:pt idx="13">
                  <c:v>38597.657730165003</c:v>
                </c:pt>
                <c:pt idx="14">
                  <c:v>38493.020832733397</c:v>
                </c:pt>
                <c:pt idx="15">
                  <c:v>35064.281611013597</c:v>
                </c:pt>
                <c:pt idx="16">
                  <c:v>41196.210185272801</c:v>
                </c:pt>
                <c:pt idx="17">
                  <c:v>231985.715238</c:v>
                </c:pt>
                <c:pt idx="18">
                  <c:v>55581.1082924535</c:v>
                </c:pt>
                <c:pt idx="19">
                  <c:v>50507.655273108299</c:v>
                </c:pt>
                <c:pt idx="20">
                  <c:v>45850.998029736103</c:v>
                </c:pt>
                <c:pt idx="21">
                  <c:v>42632.269685932602</c:v>
                </c:pt>
                <c:pt idx="22">
                  <c:v>41394.085590401803</c:v>
                </c:pt>
                <c:pt idx="23">
                  <c:v>40421.331003279804</c:v>
                </c:pt>
                <c:pt idx="24">
                  <c:v>78049.018223999999</c:v>
                </c:pt>
                <c:pt idx="25">
                  <c:v>38166.568206296302</c:v>
                </c:pt>
                <c:pt idx="26">
                  <c:v>37444.005015566399</c:v>
                </c:pt>
                <c:pt idx="27">
                  <c:v>36495.017158114999</c:v>
                </c:pt>
                <c:pt idx="28">
                  <c:v>20008.075983941799</c:v>
                </c:pt>
                <c:pt idx="29">
                  <c:v>27369.708000450999</c:v>
                </c:pt>
                <c:pt idx="30">
                  <c:v>578537.20556643803</c:v>
                </c:pt>
                <c:pt idx="31">
                  <c:v>397529.79965866898</c:v>
                </c:pt>
                <c:pt idx="32">
                  <c:v>154313.76037084</c:v>
                </c:pt>
                <c:pt idx="33">
                  <c:v>161083.58035449099</c:v>
                </c:pt>
                <c:pt idx="34">
                  <c:v>93050.490314529306</c:v>
                </c:pt>
                <c:pt idx="35">
                  <c:v>88714.6818298906</c:v>
                </c:pt>
                <c:pt idx="36">
                  <c:v>85304.368839817296</c:v>
                </c:pt>
                <c:pt idx="37">
                  <c:v>78568.595193442699</c:v>
                </c:pt>
                <c:pt idx="38">
                  <c:v>67107.918695189597</c:v>
                </c:pt>
                <c:pt idx="39">
                  <c:v>57438.688509832202</c:v>
                </c:pt>
                <c:pt idx="40">
                  <c:v>49860.337318018799</c:v>
                </c:pt>
                <c:pt idx="41">
                  <c:v>44893.990567647503</c:v>
                </c:pt>
                <c:pt idx="42">
                  <c:v>100058.583594</c:v>
                </c:pt>
                <c:pt idx="43">
                  <c:v>42789.745700050997</c:v>
                </c:pt>
                <c:pt idx="44">
                  <c:v>44744.747501028498</c:v>
                </c:pt>
                <c:pt idx="45">
                  <c:v>42509.2241872554</c:v>
                </c:pt>
                <c:pt idx="46">
                  <c:v>44934.618345172501</c:v>
                </c:pt>
                <c:pt idx="47">
                  <c:v>25410.005902347799</c:v>
                </c:pt>
                <c:pt idx="48">
                  <c:v>22822.208173625</c:v>
                </c:pt>
                <c:pt idx="49">
                  <c:v>179809.01592599999</c:v>
                </c:pt>
                <c:pt idx="50">
                  <c:v>43375.363042832803</c:v>
                </c:pt>
                <c:pt idx="51">
                  <c:v>43819.990232204298</c:v>
                </c:pt>
                <c:pt idx="52">
                  <c:v>44206.7817824507</c:v>
                </c:pt>
                <c:pt idx="53">
                  <c:v>44537.376236294898</c:v>
                </c:pt>
                <c:pt idx="54">
                  <c:v>44220.703496563197</c:v>
                </c:pt>
                <c:pt idx="55">
                  <c:v>42947.206725252501</c:v>
                </c:pt>
                <c:pt idx="56">
                  <c:v>41448.8795928892</c:v>
                </c:pt>
                <c:pt idx="57">
                  <c:v>42831.8275286219</c:v>
                </c:pt>
                <c:pt idx="58">
                  <c:v>25546.9403961475</c:v>
                </c:pt>
                <c:pt idx="59">
                  <c:v>25216.003265438401</c:v>
                </c:pt>
                <c:pt idx="60">
                  <c:v>44757.7252654572</c:v>
                </c:pt>
                <c:pt idx="61">
                  <c:v>215141.73850199999</c:v>
                </c:pt>
                <c:pt idx="62">
                  <c:v>90205.153406326193</c:v>
                </c:pt>
                <c:pt idx="63">
                  <c:v>60084.588346549099</c:v>
                </c:pt>
                <c:pt idx="64">
                  <c:v>58216.272197999999</c:v>
                </c:pt>
                <c:pt idx="65">
                  <c:v>45779.045423427298</c:v>
                </c:pt>
                <c:pt idx="66">
                  <c:v>40170.148295654901</c:v>
                </c:pt>
                <c:pt idx="67">
                  <c:v>36498.945763969597</c:v>
                </c:pt>
                <c:pt idx="68">
                  <c:v>33651.9405841763</c:v>
                </c:pt>
                <c:pt idx="69">
                  <c:v>14588.4369290584</c:v>
                </c:pt>
                <c:pt idx="70">
                  <c:v>17936.2362395249</c:v>
                </c:pt>
                <c:pt idx="71">
                  <c:v>240679.75100369201</c:v>
                </c:pt>
                <c:pt idx="72">
                  <c:v>118345.987124255</c:v>
                </c:pt>
                <c:pt idx="73">
                  <c:v>67537.462244090799</c:v>
                </c:pt>
                <c:pt idx="74">
                  <c:v>32405.615170616798</c:v>
                </c:pt>
                <c:pt idx="75">
                  <c:v>31937.585245477199</c:v>
                </c:pt>
                <c:pt idx="76">
                  <c:v>30198.221456231098</c:v>
                </c:pt>
                <c:pt idx="77">
                  <c:v>51006.762113999997</c:v>
                </c:pt>
                <c:pt idx="78">
                  <c:v>28784.1760646777</c:v>
                </c:pt>
                <c:pt idx="79">
                  <c:v>31184.8175373132</c:v>
                </c:pt>
                <c:pt idx="80">
                  <c:v>9828.4046645189301</c:v>
                </c:pt>
                <c:pt idx="81">
                  <c:v>7928.44847409657</c:v>
                </c:pt>
                <c:pt idx="82">
                  <c:v>321844.51729576802</c:v>
                </c:pt>
                <c:pt idx="83">
                  <c:v>146764.25886668399</c:v>
                </c:pt>
                <c:pt idx="84">
                  <c:v>74708.726147000401</c:v>
                </c:pt>
                <c:pt idx="85">
                  <c:v>34998.707173632698</c:v>
                </c:pt>
                <c:pt idx="86">
                  <c:v>41534.340368296303</c:v>
                </c:pt>
                <c:pt idx="87">
                  <c:v>40364.912831174697</c:v>
                </c:pt>
                <c:pt idx="88">
                  <c:v>40841.824683744402</c:v>
                </c:pt>
                <c:pt idx="89">
                  <c:v>39952.929799319099</c:v>
                </c:pt>
                <c:pt idx="90">
                  <c:v>38838.885097831197</c:v>
                </c:pt>
                <c:pt idx="91">
                  <c:v>38746.661086893801</c:v>
                </c:pt>
                <c:pt idx="92">
                  <c:v>114609.92832599999</c:v>
                </c:pt>
                <c:pt idx="93">
                  <c:v>32234.269134201601</c:v>
                </c:pt>
                <c:pt idx="94">
                  <c:v>31160.4989702844</c:v>
                </c:pt>
                <c:pt idx="95">
                  <c:v>31220.072424473601</c:v>
                </c:pt>
                <c:pt idx="96">
                  <c:v>13692.330897342899</c:v>
                </c:pt>
                <c:pt idx="97">
                  <c:v>16953.426010593601</c:v>
                </c:pt>
                <c:pt idx="98">
                  <c:v>336421.67338200001</c:v>
                </c:pt>
                <c:pt idx="99">
                  <c:v>35931.284139725001</c:v>
                </c:pt>
                <c:pt idx="100">
                  <c:v>36264.507741425899</c:v>
                </c:pt>
                <c:pt idx="101">
                  <c:v>37359.611765782902</c:v>
                </c:pt>
                <c:pt idx="102">
                  <c:v>36970.732922347699</c:v>
                </c:pt>
                <c:pt idx="103">
                  <c:v>34471.115647865801</c:v>
                </c:pt>
                <c:pt idx="104">
                  <c:v>36016.539859325501</c:v>
                </c:pt>
                <c:pt idx="105">
                  <c:v>71805.225191999998</c:v>
                </c:pt>
                <c:pt idx="106">
                  <c:v>38347.255466757902</c:v>
                </c:pt>
                <c:pt idx="107">
                  <c:v>38158.484947505203</c:v>
                </c:pt>
                <c:pt idx="108">
                  <c:v>37003.334631836697</c:v>
                </c:pt>
                <c:pt idx="109">
                  <c:v>20689.133104942001</c:v>
                </c:pt>
                <c:pt idx="110">
                  <c:v>18628.422308040299</c:v>
                </c:pt>
                <c:pt idx="111">
                  <c:v>176000.26910707299</c:v>
                </c:pt>
                <c:pt idx="112">
                  <c:v>95490.787915957306</c:v>
                </c:pt>
                <c:pt idx="113">
                  <c:v>30143.396634434801</c:v>
                </c:pt>
                <c:pt idx="114">
                  <c:v>29332.085094304999</c:v>
                </c:pt>
                <c:pt idx="115">
                  <c:v>29756.2476021888</c:v>
                </c:pt>
                <c:pt idx="116">
                  <c:v>32650.455504000001</c:v>
                </c:pt>
                <c:pt idx="117">
                  <c:v>26363.268461293901</c:v>
                </c:pt>
                <c:pt idx="118">
                  <c:v>34137.583832012497</c:v>
                </c:pt>
                <c:pt idx="119">
                  <c:v>37116.959775843199</c:v>
                </c:pt>
                <c:pt idx="120">
                  <c:v>17487.7715561119</c:v>
                </c:pt>
                <c:pt idx="121">
                  <c:v>18339.0098969229</c:v>
                </c:pt>
                <c:pt idx="122">
                  <c:v>657117.38008540706</c:v>
                </c:pt>
                <c:pt idx="123">
                  <c:v>392598.78611249803</c:v>
                </c:pt>
                <c:pt idx="124">
                  <c:v>245702.17318838401</c:v>
                </c:pt>
                <c:pt idx="125">
                  <c:v>145149.081887846</c:v>
                </c:pt>
                <c:pt idx="126">
                  <c:v>105845.85018212099</c:v>
                </c:pt>
                <c:pt idx="127">
                  <c:v>84577.104158828603</c:v>
                </c:pt>
                <c:pt idx="128">
                  <c:v>68568.886993501001</c:v>
                </c:pt>
                <c:pt idx="129">
                  <c:v>29458.642674058901</c:v>
                </c:pt>
                <c:pt idx="130">
                  <c:v>31254.779637123698</c:v>
                </c:pt>
                <c:pt idx="131">
                  <c:v>110925.02175</c:v>
                </c:pt>
                <c:pt idx="132">
                  <c:v>28918.0745336824</c:v>
                </c:pt>
                <c:pt idx="133">
                  <c:v>14495.863915387999</c:v>
                </c:pt>
                <c:pt idx="134">
                  <c:v>14082.490944545299</c:v>
                </c:pt>
                <c:pt idx="135">
                  <c:v>136823.73453673601</c:v>
                </c:pt>
                <c:pt idx="136">
                  <c:v>78936.422596014905</c:v>
                </c:pt>
                <c:pt idx="137">
                  <c:v>30971.604603516698</c:v>
                </c:pt>
                <c:pt idx="138">
                  <c:v>29195.256242642099</c:v>
                </c:pt>
                <c:pt idx="139">
                  <c:v>31284.6944391209</c:v>
                </c:pt>
                <c:pt idx="140">
                  <c:v>34441.274000082602</c:v>
                </c:pt>
                <c:pt idx="141">
                  <c:v>34561.295141987197</c:v>
                </c:pt>
                <c:pt idx="142">
                  <c:v>38887.785413817699</c:v>
                </c:pt>
                <c:pt idx="143">
                  <c:v>14433.58275</c:v>
                </c:pt>
                <c:pt idx="144">
                  <c:v>69212.053602000102</c:v>
                </c:pt>
                <c:pt idx="145">
                  <c:v>32973.217986006799</c:v>
                </c:pt>
                <c:pt idx="146">
                  <c:v>27804.756718860899</c:v>
                </c:pt>
                <c:pt idx="147">
                  <c:v>25749.927947698699</c:v>
                </c:pt>
                <c:pt idx="148">
                  <c:v>15973.4780084381</c:v>
                </c:pt>
                <c:pt idx="149">
                  <c:v>19846.662763129301</c:v>
                </c:pt>
                <c:pt idx="150">
                  <c:v>355572.48278240103</c:v>
                </c:pt>
                <c:pt idx="151">
                  <c:v>184881.28783951001</c:v>
                </c:pt>
                <c:pt idx="152">
                  <c:v>102093.57891406299</c:v>
                </c:pt>
                <c:pt idx="153">
                  <c:v>178045.27572201999</c:v>
                </c:pt>
                <c:pt idx="154">
                  <c:v>46770.986868394699</c:v>
                </c:pt>
                <c:pt idx="155">
                  <c:v>47414.468329221898</c:v>
                </c:pt>
                <c:pt idx="156">
                  <c:v>48724.234508978603</c:v>
                </c:pt>
                <c:pt idx="157">
                  <c:v>41750.463943092</c:v>
                </c:pt>
                <c:pt idx="158">
                  <c:v>36640.789472769902</c:v>
                </c:pt>
                <c:pt idx="159">
                  <c:v>32486.525578275399</c:v>
                </c:pt>
                <c:pt idx="160">
                  <c:v>31522.458463079802</c:v>
                </c:pt>
                <c:pt idx="161">
                  <c:v>31586.452782963101</c:v>
                </c:pt>
                <c:pt idx="162">
                  <c:v>13364.1368491302</c:v>
                </c:pt>
                <c:pt idx="163">
                  <c:v>11109.0584211352</c:v>
                </c:pt>
                <c:pt idx="164">
                  <c:v>117696.851712</c:v>
                </c:pt>
                <c:pt idx="165">
                  <c:v>28161.6586274937</c:v>
                </c:pt>
                <c:pt idx="166">
                  <c:v>29202.683873349601</c:v>
                </c:pt>
                <c:pt idx="167">
                  <c:v>28411.545841368999</c:v>
                </c:pt>
                <c:pt idx="168">
                  <c:v>29018.962694891699</c:v>
                </c:pt>
                <c:pt idx="169">
                  <c:v>30139.957416292</c:v>
                </c:pt>
                <c:pt idx="170">
                  <c:v>28565.867930087799</c:v>
                </c:pt>
                <c:pt idx="171">
                  <c:v>10605.212425367799</c:v>
                </c:pt>
                <c:pt idx="172">
                  <c:v>16759.5215233909</c:v>
                </c:pt>
                <c:pt idx="173">
                  <c:v>197720.36241434401</c:v>
                </c:pt>
                <c:pt idx="174">
                  <c:v>111391.340806753</c:v>
                </c:pt>
                <c:pt idx="175">
                  <c:v>68311.894506476499</c:v>
                </c:pt>
                <c:pt idx="176">
                  <c:v>48855.146327740396</c:v>
                </c:pt>
                <c:pt idx="177">
                  <c:v>38594.765311845003</c:v>
                </c:pt>
                <c:pt idx="178">
                  <c:v>31544.663603138801</c:v>
                </c:pt>
                <c:pt idx="179">
                  <c:v>6555.6976726439398</c:v>
                </c:pt>
                <c:pt idx="180">
                  <c:v>8098.1860925208402</c:v>
                </c:pt>
                <c:pt idx="181">
                  <c:v>26594.1711999168</c:v>
                </c:pt>
                <c:pt idx="182">
                  <c:v>30256.334301470499</c:v>
                </c:pt>
                <c:pt idx="183">
                  <c:v>297064.83176584099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D6-4D52-ABD1-3B760CF46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061352"/>
        <c:axId val="539062008"/>
      </c:lineChart>
      <c:dateAx>
        <c:axId val="539061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062008"/>
        <c:crosses val="autoZero"/>
        <c:auto val="0"/>
        <c:lblOffset val="100"/>
        <c:baseTimeUnit val="days"/>
        <c:majorUnit val="1"/>
        <c:majorTimeUnit val="days"/>
        <c:minorUnit val="4"/>
      </c:dateAx>
      <c:valAx>
        <c:axId val="539062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061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Papergames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Holdout!$D$1</c:f>
              <c:strCache>
                <c:ptCount val="1"/>
                <c:pt idx="0">
                  <c:v>Error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Holdout!$A$2:$A$185</c:f>
              <c:strCache>
                <c:ptCount val="184"/>
                <c:pt idx="0">
                  <c:v>05/01/2021</c:v>
                </c:pt>
                <c:pt idx="1">
                  <c:v>05/02/2021</c:v>
                </c:pt>
                <c:pt idx="2">
                  <c:v>05/03/2021</c:v>
                </c:pt>
                <c:pt idx="3">
                  <c:v>05/04/2021</c:v>
                </c:pt>
                <c:pt idx="4">
                  <c:v>05/05/2021</c:v>
                </c:pt>
                <c:pt idx="5">
                  <c:v>05/06/2021</c:v>
                </c:pt>
                <c:pt idx="6">
                  <c:v>05/07/2021</c:v>
                </c:pt>
                <c:pt idx="7">
                  <c:v>05/08/2021</c:v>
                </c:pt>
                <c:pt idx="8">
                  <c:v>05/09/2021</c:v>
                </c:pt>
                <c:pt idx="9">
                  <c:v>05/10/2021</c:v>
                </c:pt>
                <c:pt idx="10">
                  <c:v>05/11/2021</c:v>
                </c:pt>
                <c:pt idx="11">
                  <c:v>05/12/2021</c:v>
                </c:pt>
                <c:pt idx="12">
                  <c:v>05/13/2021</c:v>
                </c:pt>
                <c:pt idx="13">
                  <c:v>05/14/2021</c:v>
                </c:pt>
                <c:pt idx="14">
                  <c:v>05/15/2021</c:v>
                </c:pt>
                <c:pt idx="15">
                  <c:v>05/16/2021</c:v>
                </c:pt>
                <c:pt idx="16">
                  <c:v>05/17/2021</c:v>
                </c:pt>
                <c:pt idx="17">
                  <c:v>05/18/2021</c:v>
                </c:pt>
                <c:pt idx="18">
                  <c:v>05/19/2021</c:v>
                </c:pt>
                <c:pt idx="19">
                  <c:v>05/20/2021</c:v>
                </c:pt>
                <c:pt idx="20">
                  <c:v>05/21/2021</c:v>
                </c:pt>
                <c:pt idx="21">
                  <c:v>05/22/2021</c:v>
                </c:pt>
                <c:pt idx="22">
                  <c:v>05/23/2021</c:v>
                </c:pt>
                <c:pt idx="23">
                  <c:v>05/24/2021</c:v>
                </c:pt>
                <c:pt idx="24">
                  <c:v>05/25/2021</c:v>
                </c:pt>
                <c:pt idx="25">
                  <c:v>05/26/2021</c:v>
                </c:pt>
                <c:pt idx="26">
                  <c:v>05/27/2021</c:v>
                </c:pt>
                <c:pt idx="27">
                  <c:v>05/28/2021</c:v>
                </c:pt>
                <c:pt idx="28">
                  <c:v>05/29/2021</c:v>
                </c:pt>
                <c:pt idx="29">
                  <c:v>05/30/2021</c:v>
                </c:pt>
                <c:pt idx="30">
                  <c:v>05/31/2021</c:v>
                </c:pt>
                <c:pt idx="31">
                  <c:v>06/01/2021</c:v>
                </c:pt>
                <c:pt idx="32">
                  <c:v>06/02/2021</c:v>
                </c:pt>
                <c:pt idx="33">
                  <c:v>06/03/2021</c:v>
                </c:pt>
                <c:pt idx="34">
                  <c:v>06/04/2021</c:v>
                </c:pt>
                <c:pt idx="35">
                  <c:v>06/05/2021</c:v>
                </c:pt>
                <c:pt idx="36">
                  <c:v>06/06/2021</c:v>
                </c:pt>
                <c:pt idx="37">
                  <c:v>06/07/2021</c:v>
                </c:pt>
                <c:pt idx="38">
                  <c:v>06/08/2021</c:v>
                </c:pt>
                <c:pt idx="39">
                  <c:v>06/09/2021</c:v>
                </c:pt>
                <c:pt idx="40">
                  <c:v>06/10/2021</c:v>
                </c:pt>
                <c:pt idx="41">
                  <c:v>06/11/2021</c:v>
                </c:pt>
                <c:pt idx="42">
                  <c:v>06/12/2021</c:v>
                </c:pt>
                <c:pt idx="43">
                  <c:v>06/13/2021</c:v>
                </c:pt>
                <c:pt idx="44">
                  <c:v>06/14/2021</c:v>
                </c:pt>
                <c:pt idx="45">
                  <c:v>06/15/2021</c:v>
                </c:pt>
                <c:pt idx="46">
                  <c:v>06/16/2021</c:v>
                </c:pt>
                <c:pt idx="47">
                  <c:v>06/17/2021</c:v>
                </c:pt>
                <c:pt idx="48">
                  <c:v>06/18/2021</c:v>
                </c:pt>
                <c:pt idx="49">
                  <c:v>06/19/2021</c:v>
                </c:pt>
                <c:pt idx="50">
                  <c:v>06/20/2021</c:v>
                </c:pt>
                <c:pt idx="51">
                  <c:v>06/21/2021</c:v>
                </c:pt>
                <c:pt idx="52">
                  <c:v>06/22/2021</c:v>
                </c:pt>
                <c:pt idx="53">
                  <c:v>06/23/2021</c:v>
                </c:pt>
                <c:pt idx="54">
                  <c:v>06/24/2021</c:v>
                </c:pt>
                <c:pt idx="55">
                  <c:v>06/25/2021</c:v>
                </c:pt>
                <c:pt idx="56">
                  <c:v>06/26/2021</c:v>
                </c:pt>
                <c:pt idx="57">
                  <c:v>06/27/2021</c:v>
                </c:pt>
                <c:pt idx="58">
                  <c:v>06/28/2021</c:v>
                </c:pt>
                <c:pt idx="59">
                  <c:v>06/29/2021</c:v>
                </c:pt>
                <c:pt idx="60">
                  <c:v>06/30/2021</c:v>
                </c:pt>
                <c:pt idx="61">
                  <c:v>07/01/2021</c:v>
                </c:pt>
                <c:pt idx="62">
                  <c:v>07/02/2021</c:v>
                </c:pt>
                <c:pt idx="63">
                  <c:v>07/03/2021</c:v>
                </c:pt>
                <c:pt idx="64">
                  <c:v>07/04/2021</c:v>
                </c:pt>
                <c:pt idx="65">
                  <c:v>07/05/2021</c:v>
                </c:pt>
                <c:pt idx="66">
                  <c:v>07/06/2021</c:v>
                </c:pt>
                <c:pt idx="67">
                  <c:v>07/07/2021</c:v>
                </c:pt>
                <c:pt idx="68">
                  <c:v>07/08/2021</c:v>
                </c:pt>
                <c:pt idx="69">
                  <c:v>07/09/2021</c:v>
                </c:pt>
                <c:pt idx="70">
                  <c:v>07/10/2021</c:v>
                </c:pt>
                <c:pt idx="71">
                  <c:v>07/11/2021</c:v>
                </c:pt>
                <c:pt idx="72">
                  <c:v>07/12/2021</c:v>
                </c:pt>
                <c:pt idx="73">
                  <c:v>07/13/2021</c:v>
                </c:pt>
                <c:pt idx="74">
                  <c:v>07/14/2021</c:v>
                </c:pt>
                <c:pt idx="75">
                  <c:v>07/15/2021</c:v>
                </c:pt>
                <c:pt idx="76">
                  <c:v>07/16/2021</c:v>
                </c:pt>
                <c:pt idx="77">
                  <c:v>07/17/2021</c:v>
                </c:pt>
                <c:pt idx="78">
                  <c:v>07/18/2021</c:v>
                </c:pt>
                <c:pt idx="79">
                  <c:v>07/19/2021</c:v>
                </c:pt>
                <c:pt idx="80">
                  <c:v>07/20/2021</c:v>
                </c:pt>
                <c:pt idx="81">
                  <c:v>07/21/2021</c:v>
                </c:pt>
                <c:pt idx="82">
                  <c:v>07/22/2021</c:v>
                </c:pt>
                <c:pt idx="83">
                  <c:v>07/23/2021</c:v>
                </c:pt>
                <c:pt idx="84">
                  <c:v>07/24/2021</c:v>
                </c:pt>
                <c:pt idx="85">
                  <c:v>07/25/2021</c:v>
                </c:pt>
                <c:pt idx="86">
                  <c:v>07/26/2021</c:v>
                </c:pt>
                <c:pt idx="87">
                  <c:v>07/27/2021</c:v>
                </c:pt>
                <c:pt idx="88">
                  <c:v>07/28/2021</c:v>
                </c:pt>
                <c:pt idx="89">
                  <c:v>07/29/2021</c:v>
                </c:pt>
                <c:pt idx="90">
                  <c:v>07/30/2021</c:v>
                </c:pt>
                <c:pt idx="91">
                  <c:v>07/31/2021</c:v>
                </c:pt>
                <c:pt idx="92">
                  <c:v>08/01/2021</c:v>
                </c:pt>
                <c:pt idx="93">
                  <c:v>08/02/2021</c:v>
                </c:pt>
                <c:pt idx="94">
                  <c:v>08/03/2021</c:v>
                </c:pt>
                <c:pt idx="95">
                  <c:v>08/04/2021</c:v>
                </c:pt>
                <c:pt idx="96">
                  <c:v>08/05/2021</c:v>
                </c:pt>
                <c:pt idx="97">
                  <c:v>08/06/2021</c:v>
                </c:pt>
                <c:pt idx="98">
                  <c:v>08/07/2021</c:v>
                </c:pt>
                <c:pt idx="99">
                  <c:v>08/08/2021</c:v>
                </c:pt>
                <c:pt idx="100">
                  <c:v>08/09/2021</c:v>
                </c:pt>
                <c:pt idx="101">
                  <c:v>08/10/2021</c:v>
                </c:pt>
                <c:pt idx="102">
                  <c:v>08/11/2021</c:v>
                </c:pt>
                <c:pt idx="103">
                  <c:v>08/12/2021</c:v>
                </c:pt>
                <c:pt idx="104">
                  <c:v>08/13/2021</c:v>
                </c:pt>
                <c:pt idx="105">
                  <c:v>08/14/2021</c:v>
                </c:pt>
                <c:pt idx="106">
                  <c:v>08/15/2021</c:v>
                </c:pt>
                <c:pt idx="107">
                  <c:v>08/16/2021</c:v>
                </c:pt>
                <c:pt idx="108">
                  <c:v>08/17/2021</c:v>
                </c:pt>
                <c:pt idx="109">
                  <c:v>08/18/2021</c:v>
                </c:pt>
                <c:pt idx="110">
                  <c:v>08/19/2021</c:v>
                </c:pt>
                <c:pt idx="111">
                  <c:v>08/20/2021</c:v>
                </c:pt>
                <c:pt idx="112">
                  <c:v>08/21/2021</c:v>
                </c:pt>
                <c:pt idx="113">
                  <c:v>08/22/2021</c:v>
                </c:pt>
                <c:pt idx="114">
                  <c:v>08/23/2021</c:v>
                </c:pt>
                <c:pt idx="115">
                  <c:v>08/24/2021</c:v>
                </c:pt>
                <c:pt idx="116">
                  <c:v>08/25/2021</c:v>
                </c:pt>
                <c:pt idx="117">
                  <c:v>08/26/2021</c:v>
                </c:pt>
                <c:pt idx="118">
                  <c:v>08/27/2021</c:v>
                </c:pt>
                <c:pt idx="119">
                  <c:v>08/28/2021</c:v>
                </c:pt>
                <c:pt idx="120">
                  <c:v>08/29/2021</c:v>
                </c:pt>
                <c:pt idx="121">
                  <c:v>08/30/2021</c:v>
                </c:pt>
                <c:pt idx="122">
                  <c:v>08/31/2021</c:v>
                </c:pt>
                <c:pt idx="123">
                  <c:v>09/01/2021</c:v>
                </c:pt>
                <c:pt idx="124">
                  <c:v>09/02/2021</c:v>
                </c:pt>
                <c:pt idx="125">
                  <c:v>09/03/2021</c:v>
                </c:pt>
                <c:pt idx="126">
                  <c:v>09/04/2021</c:v>
                </c:pt>
                <c:pt idx="127">
                  <c:v>09/05/2021</c:v>
                </c:pt>
                <c:pt idx="128">
                  <c:v>09/06/2021</c:v>
                </c:pt>
                <c:pt idx="129">
                  <c:v>09/07/2021</c:v>
                </c:pt>
                <c:pt idx="130">
                  <c:v>09/08/2021</c:v>
                </c:pt>
                <c:pt idx="131">
                  <c:v>09/09/2021</c:v>
                </c:pt>
                <c:pt idx="132">
                  <c:v>09/10/2021</c:v>
                </c:pt>
                <c:pt idx="133">
                  <c:v>09/11/2021</c:v>
                </c:pt>
                <c:pt idx="134">
                  <c:v>09/12/2021</c:v>
                </c:pt>
                <c:pt idx="135">
                  <c:v>09/13/2021</c:v>
                </c:pt>
                <c:pt idx="136">
                  <c:v>09/14/2021</c:v>
                </c:pt>
                <c:pt idx="137">
                  <c:v>09/15/2021</c:v>
                </c:pt>
                <c:pt idx="138">
                  <c:v>09/16/2021</c:v>
                </c:pt>
                <c:pt idx="139">
                  <c:v>09/17/2021</c:v>
                </c:pt>
                <c:pt idx="140">
                  <c:v>09/18/2021</c:v>
                </c:pt>
                <c:pt idx="141">
                  <c:v>09/19/2021</c:v>
                </c:pt>
                <c:pt idx="142">
                  <c:v>09/20/2021</c:v>
                </c:pt>
                <c:pt idx="143">
                  <c:v>09/21/2021</c:v>
                </c:pt>
                <c:pt idx="144">
                  <c:v>09/22/2021</c:v>
                </c:pt>
                <c:pt idx="145">
                  <c:v>09/23/2021</c:v>
                </c:pt>
                <c:pt idx="146">
                  <c:v>09/24/2021</c:v>
                </c:pt>
                <c:pt idx="147">
                  <c:v>09/25/2021</c:v>
                </c:pt>
                <c:pt idx="148">
                  <c:v>09/26/2021</c:v>
                </c:pt>
                <c:pt idx="149">
                  <c:v>09/27/2021</c:v>
                </c:pt>
                <c:pt idx="150">
                  <c:v>09/28/2021</c:v>
                </c:pt>
                <c:pt idx="151">
                  <c:v>09/29/2021</c:v>
                </c:pt>
                <c:pt idx="152">
                  <c:v>09/30/2021</c:v>
                </c:pt>
                <c:pt idx="153">
                  <c:v>10/01/2021</c:v>
                </c:pt>
                <c:pt idx="154">
                  <c:v>10/02/2021</c:v>
                </c:pt>
                <c:pt idx="155">
                  <c:v>10/03/2021</c:v>
                </c:pt>
                <c:pt idx="156">
                  <c:v>10/04/2021</c:v>
                </c:pt>
                <c:pt idx="157">
                  <c:v>10/05/2021</c:v>
                </c:pt>
                <c:pt idx="158">
                  <c:v>10/06/2021</c:v>
                </c:pt>
                <c:pt idx="159">
                  <c:v>10/07/2021</c:v>
                </c:pt>
                <c:pt idx="160">
                  <c:v>10/08/2021</c:v>
                </c:pt>
                <c:pt idx="161">
                  <c:v>10/09/2021</c:v>
                </c:pt>
                <c:pt idx="162">
                  <c:v>10/10/2021</c:v>
                </c:pt>
                <c:pt idx="163">
                  <c:v>10/11/2021</c:v>
                </c:pt>
                <c:pt idx="164">
                  <c:v>10/12/2021</c:v>
                </c:pt>
                <c:pt idx="165">
                  <c:v>10/13/2021</c:v>
                </c:pt>
                <c:pt idx="166">
                  <c:v>10/14/2021</c:v>
                </c:pt>
                <c:pt idx="167">
                  <c:v>10/15/2021</c:v>
                </c:pt>
                <c:pt idx="168">
                  <c:v>10/16/2021</c:v>
                </c:pt>
                <c:pt idx="169">
                  <c:v>10/17/2021</c:v>
                </c:pt>
                <c:pt idx="170">
                  <c:v>10/18/2021</c:v>
                </c:pt>
                <c:pt idx="171">
                  <c:v>10/19/2021</c:v>
                </c:pt>
                <c:pt idx="172">
                  <c:v>10/20/2021</c:v>
                </c:pt>
                <c:pt idx="173">
                  <c:v>10/21/2021</c:v>
                </c:pt>
                <c:pt idx="174">
                  <c:v>10/22/2021</c:v>
                </c:pt>
                <c:pt idx="175">
                  <c:v>10/23/2021</c:v>
                </c:pt>
                <c:pt idx="176">
                  <c:v>10/24/2021</c:v>
                </c:pt>
                <c:pt idx="177">
                  <c:v>10/25/2021</c:v>
                </c:pt>
                <c:pt idx="178">
                  <c:v>10/26/2021</c:v>
                </c:pt>
                <c:pt idx="179">
                  <c:v>10/27/2021</c:v>
                </c:pt>
                <c:pt idx="180">
                  <c:v>10/28/2021</c:v>
                </c:pt>
                <c:pt idx="181">
                  <c:v>10/29/2021</c:v>
                </c:pt>
                <c:pt idx="182">
                  <c:v>10/30/2021</c:v>
                </c:pt>
                <c:pt idx="183">
                  <c:v>10/31/2021</c:v>
                </c:pt>
              </c:strCache>
            </c:strRef>
          </c:cat>
          <c:val>
            <c:numRef>
              <c:f>Holdout!$D$2:$D$185</c:f>
              <c:numCache>
                <c:formatCode>_(* #,##0_);_(* \(#,##0\);_(* "-"??_);_(@_)</c:formatCode>
                <c:ptCount val="184"/>
                <c:pt idx="0">
                  <c:v>19981.762236985873</c:v>
                </c:pt>
                <c:pt idx="1">
                  <c:v>-36409.144636944286</c:v>
                </c:pt>
                <c:pt idx="2">
                  <c:v>18442.168590492722</c:v>
                </c:pt>
                <c:pt idx="3">
                  <c:v>1934.7080978740705</c:v>
                </c:pt>
                <c:pt idx="4">
                  <c:v>21991.445709840598</c:v>
                </c:pt>
                <c:pt idx="5">
                  <c:v>-1641.8525102878921</c:v>
                </c:pt>
                <c:pt idx="6">
                  <c:v>-2245.4794928298725</c:v>
                </c:pt>
                <c:pt idx="7">
                  <c:v>6606.0070375229261</c:v>
                </c:pt>
                <c:pt idx="8">
                  <c:v>4144.3445992107154</c:v>
                </c:pt>
                <c:pt idx="9">
                  <c:v>14797.905866166497</c:v>
                </c:pt>
                <c:pt idx="10">
                  <c:v>27258.484665393087</c:v>
                </c:pt>
                <c:pt idx="11">
                  <c:v>-14185.649390910374</c:v>
                </c:pt>
                <c:pt idx="12">
                  <c:v>-17077.804075609336</c:v>
                </c:pt>
                <c:pt idx="13">
                  <c:v>-14283.764424164958</c:v>
                </c:pt>
                <c:pt idx="14">
                  <c:v>15622.221875266638</c:v>
                </c:pt>
                <c:pt idx="15">
                  <c:v>-1509.9140290135183</c:v>
                </c:pt>
                <c:pt idx="16">
                  <c:v>-11368.831601272723</c:v>
                </c:pt>
                <c:pt idx="17">
                  <c:v>0</c:v>
                </c:pt>
                <c:pt idx="18">
                  <c:v>18386.373661546553</c:v>
                </c:pt>
                <c:pt idx="19">
                  <c:v>2930.828702891733</c:v>
                </c:pt>
                <c:pt idx="20">
                  <c:v>3525.7868942640052</c:v>
                </c:pt>
                <c:pt idx="21">
                  <c:v>6639.7105140674321</c:v>
                </c:pt>
                <c:pt idx="22">
                  <c:v>-974.89392040171515</c:v>
                </c:pt>
                <c:pt idx="23">
                  <c:v>-2820.5149472798003</c:v>
                </c:pt>
                <c:pt idx="24">
                  <c:v>0</c:v>
                </c:pt>
                <c:pt idx="25">
                  <c:v>-12536.997216296295</c:v>
                </c:pt>
                <c:pt idx="26">
                  <c:v>-15189.398403566312</c:v>
                </c:pt>
                <c:pt idx="27">
                  <c:v>-12305.536462114913</c:v>
                </c:pt>
                <c:pt idx="28">
                  <c:v>1633.5261920582343</c:v>
                </c:pt>
                <c:pt idx="29">
                  <c:v>-9144.8086264509657</c:v>
                </c:pt>
                <c:pt idx="30">
                  <c:v>-12200.684906437178</c:v>
                </c:pt>
                <c:pt idx="31">
                  <c:v>24569.162263330887</c:v>
                </c:pt>
                <c:pt idx="32">
                  <c:v>17285.284621159662</c:v>
                </c:pt>
                <c:pt idx="33">
                  <c:v>-41854.446884490608</c:v>
                </c:pt>
                <c:pt idx="34">
                  <c:v>4211.9628694707935</c:v>
                </c:pt>
                <c:pt idx="35">
                  <c:v>9494.3391841094999</c:v>
                </c:pt>
                <c:pt idx="36">
                  <c:v>-3745.7683538172132</c:v>
                </c:pt>
                <c:pt idx="37">
                  <c:v>-7121.0132554425945</c:v>
                </c:pt>
                <c:pt idx="38">
                  <c:v>-3298.468349189483</c:v>
                </c:pt>
                <c:pt idx="39">
                  <c:v>-201.66395183215354</c:v>
                </c:pt>
                <c:pt idx="40">
                  <c:v>15383.355355981286</c:v>
                </c:pt>
                <c:pt idx="41">
                  <c:v>28367.492824352543</c:v>
                </c:pt>
                <c:pt idx="42">
                  <c:v>0</c:v>
                </c:pt>
                <c:pt idx="43">
                  <c:v>-27948.983984050952</c:v>
                </c:pt>
                <c:pt idx="44">
                  <c:v>-7507.5373310284558</c:v>
                </c:pt>
                <c:pt idx="45">
                  <c:v>-10162.748249255321</c:v>
                </c:pt>
                <c:pt idx="46">
                  <c:v>-18636.429909172384</c:v>
                </c:pt>
                <c:pt idx="47">
                  <c:v>-8006.6884183477487</c:v>
                </c:pt>
                <c:pt idx="48">
                  <c:v>-7376.8126396249208</c:v>
                </c:pt>
                <c:pt idx="49">
                  <c:v>4.3655745685100555E-10</c:v>
                </c:pt>
                <c:pt idx="50">
                  <c:v>4954.5213011672822</c:v>
                </c:pt>
                <c:pt idx="51">
                  <c:v>44820.497079795801</c:v>
                </c:pt>
                <c:pt idx="52">
                  <c:v>-6566.1766244505925</c:v>
                </c:pt>
                <c:pt idx="53">
                  <c:v>-12045.73314229479</c:v>
                </c:pt>
                <c:pt idx="54">
                  <c:v>-10702.685036563133</c:v>
                </c:pt>
                <c:pt idx="55">
                  <c:v>-12392.731035252444</c:v>
                </c:pt>
                <c:pt idx="56">
                  <c:v>-21774.143314889141</c:v>
                </c:pt>
                <c:pt idx="57">
                  <c:v>-25962.509606621821</c:v>
                </c:pt>
                <c:pt idx="58">
                  <c:v>-4823.5835481474569</c:v>
                </c:pt>
                <c:pt idx="59">
                  <c:v>-11107.03996143836</c:v>
                </c:pt>
                <c:pt idx="60">
                  <c:v>92148.548096542887</c:v>
                </c:pt>
                <c:pt idx="61">
                  <c:v>-4.6566128730773926E-10</c:v>
                </c:pt>
                <c:pt idx="62">
                  <c:v>-5142.5892923260835</c:v>
                </c:pt>
                <c:pt idx="63">
                  <c:v>8923.2451094510106</c:v>
                </c:pt>
                <c:pt idx="64">
                  <c:v>0</c:v>
                </c:pt>
                <c:pt idx="65">
                  <c:v>12490.546464572806</c:v>
                </c:pt>
                <c:pt idx="66">
                  <c:v>14525.419038345193</c:v>
                </c:pt>
                <c:pt idx="67">
                  <c:v>-19153.190611969509</c:v>
                </c:pt>
                <c:pt idx="68">
                  <c:v>-16064.125506176191</c:v>
                </c:pt>
                <c:pt idx="69">
                  <c:v>4976.3346549416328</c:v>
                </c:pt>
                <c:pt idx="70">
                  <c:v>2112.4258644751972</c:v>
                </c:pt>
                <c:pt idx="71">
                  <c:v>19144.231716307899</c:v>
                </c:pt>
                <c:pt idx="72">
                  <c:v>-39961.112186254875</c:v>
                </c:pt>
                <c:pt idx="73">
                  <c:v>-17527.37700209074</c:v>
                </c:pt>
                <c:pt idx="74">
                  <c:v>8799.3825973833227</c:v>
                </c:pt>
                <c:pt idx="75">
                  <c:v>9882.710278522889</c:v>
                </c:pt>
                <c:pt idx="76">
                  <c:v>12525.642147768955</c:v>
                </c:pt>
                <c:pt idx="77">
                  <c:v>0</c:v>
                </c:pt>
                <c:pt idx="78">
                  <c:v>-16210.819832677613</c:v>
                </c:pt>
                <c:pt idx="79">
                  <c:v>-17681.520045313096</c:v>
                </c:pt>
                <c:pt idx="80">
                  <c:v>2540.7314214811195</c:v>
                </c:pt>
                <c:pt idx="81">
                  <c:v>6294.9514979034884</c:v>
                </c:pt>
                <c:pt idx="82">
                  <c:v>13183.964186232188</c:v>
                </c:pt>
                <c:pt idx="83">
                  <c:v>-39794.755452683719</c:v>
                </c:pt>
                <c:pt idx="84">
                  <c:v>18120.968808999736</c:v>
                </c:pt>
                <c:pt idx="85">
                  <c:v>25823.349874367355</c:v>
                </c:pt>
                <c:pt idx="86">
                  <c:v>7292.0477557037375</c:v>
                </c:pt>
                <c:pt idx="87">
                  <c:v>716.24565682536195</c:v>
                </c:pt>
                <c:pt idx="88">
                  <c:v>2810.1455242556331</c:v>
                </c:pt>
                <c:pt idx="89">
                  <c:v>-1066.47855131908</c:v>
                </c:pt>
                <c:pt idx="90">
                  <c:v>-131.65680783108837</c:v>
                </c:pt>
                <c:pt idx="91">
                  <c:v>2571.2826911062584</c:v>
                </c:pt>
                <c:pt idx="92">
                  <c:v>0</c:v>
                </c:pt>
                <c:pt idx="93">
                  <c:v>-10566.064446201544</c:v>
                </c:pt>
                <c:pt idx="94">
                  <c:v>-11036.501304284338</c:v>
                </c:pt>
                <c:pt idx="95">
                  <c:v>-11658.052824473576</c:v>
                </c:pt>
                <c:pt idx="96">
                  <c:v>2908.5539186571423</c:v>
                </c:pt>
                <c:pt idx="97">
                  <c:v>313.32426740637311</c:v>
                </c:pt>
                <c:pt idx="98">
                  <c:v>0</c:v>
                </c:pt>
                <c:pt idx="99">
                  <c:v>47619.867428275007</c:v>
                </c:pt>
                <c:pt idx="100">
                  <c:v>17632.296236574155</c:v>
                </c:pt>
                <c:pt idx="101">
                  <c:v>13897.695558217092</c:v>
                </c:pt>
                <c:pt idx="102">
                  <c:v>6460.3905696523288</c:v>
                </c:pt>
                <c:pt idx="103">
                  <c:v>4546.0548401342458</c:v>
                </c:pt>
                <c:pt idx="104">
                  <c:v>35265.235042674525</c:v>
                </c:pt>
                <c:pt idx="105">
                  <c:v>0</c:v>
                </c:pt>
                <c:pt idx="106">
                  <c:v>-12491.563124757809</c:v>
                </c:pt>
                <c:pt idx="107">
                  <c:v>-15103.39498950521</c:v>
                </c:pt>
                <c:pt idx="108">
                  <c:v>-19771.786815836662</c:v>
                </c:pt>
                <c:pt idx="109">
                  <c:v>-7917.0606949419998</c:v>
                </c:pt>
                <c:pt idx="110">
                  <c:v>-2678.0377100403057</c:v>
                </c:pt>
                <c:pt idx="111">
                  <c:v>13735.726436927303</c:v>
                </c:pt>
                <c:pt idx="112">
                  <c:v>-30569.421367957206</c:v>
                </c:pt>
                <c:pt idx="113">
                  <c:v>10445.730047565252</c:v>
                </c:pt>
                <c:pt idx="114">
                  <c:v>4000.7477756950684</c:v>
                </c:pt>
                <c:pt idx="115">
                  <c:v>-2397.3986661887466</c:v>
                </c:pt>
                <c:pt idx="116">
                  <c:v>2.9103830456733704E-11</c:v>
                </c:pt>
                <c:pt idx="117">
                  <c:v>7069.3238287061286</c:v>
                </c:pt>
                <c:pt idx="118">
                  <c:v>-22885.638584012424</c:v>
                </c:pt>
                <c:pt idx="119">
                  <c:v>-25063.728519843178</c:v>
                </c:pt>
                <c:pt idx="120">
                  <c:v>-5979.2038001118308</c:v>
                </c:pt>
                <c:pt idx="121">
                  <c:v>6442.8353550771099</c:v>
                </c:pt>
                <c:pt idx="122">
                  <c:v>7780.0715425917879</c:v>
                </c:pt>
                <c:pt idx="123">
                  <c:v>33841.08657150151</c:v>
                </c:pt>
                <c:pt idx="124">
                  <c:v>-76942.946352385014</c:v>
                </c:pt>
                <c:pt idx="125">
                  <c:v>-25902.977849845411</c:v>
                </c:pt>
                <c:pt idx="126">
                  <c:v>21137.112873879028</c:v>
                </c:pt>
                <c:pt idx="127">
                  <c:v>18245.503365171491</c:v>
                </c:pt>
                <c:pt idx="128">
                  <c:v>11740.312756499028</c:v>
                </c:pt>
                <c:pt idx="129">
                  <c:v>42095.34931194107</c:v>
                </c:pt>
                <c:pt idx="130">
                  <c:v>48723.723368876294</c:v>
                </c:pt>
                <c:pt idx="131">
                  <c:v>0</c:v>
                </c:pt>
                <c:pt idx="132">
                  <c:v>-16805.790287682386</c:v>
                </c:pt>
                <c:pt idx="133">
                  <c:v>8741.4303166119771</c:v>
                </c:pt>
                <c:pt idx="134">
                  <c:v>7756.795415454706</c:v>
                </c:pt>
                <c:pt idx="135">
                  <c:v>14507.521625264199</c:v>
                </c:pt>
                <c:pt idx="136">
                  <c:v>-32287.083148014834</c:v>
                </c:pt>
                <c:pt idx="137">
                  <c:v>3470.2778184833187</c:v>
                </c:pt>
                <c:pt idx="138">
                  <c:v>929.56594535788099</c:v>
                </c:pt>
                <c:pt idx="139">
                  <c:v>-5572.3345971209565</c:v>
                </c:pt>
                <c:pt idx="140">
                  <c:v>-7450.8469220825646</c:v>
                </c:pt>
                <c:pt idx="141">
                  <c:v>-4133.4107159871746</c:v>
                </c:pt>
                <c:pt idx="142">
                  <c:v>-23159.738189817683</c:v>
                </c:pt>
                <c:pt idx="143">
                  <c:v>-2.5465851649641991E-11</c:v>
                </c:pt>
                <c:pt idx="144">
                  <c:v>0</c:v>
                </c:pt>
                <c:pt idx="145">
                  <c:v>8595.0416699932248</c:v>
                </c:pt>
                <c:pt idx="146">
                  <c:v>2916.4433351390799</c:v>
                </c:pt>
                <c:pt idx="147">
                  <c:v>4954.186872301274</c:v>
                </c:pt>
                <c:pt idx="148">
                  <c:v>11015.802409561906</c:v>
                </c:pt>
                <c:pt idx="149">
                  <c:v>7941.8396748706473</c:v>
                </c:pt>
                <c:pt idx="150">
                  <c:v>33952.047193599516</c:v>
                </c:pt>
                <c:pt idx="151">
                  <c:v>-65160.351895509986</c:v>
                </c:pt>
                <c:pt idx="152">
                  <c:v>-23148.560566062733</c:v>
                </c:pt>
                <c:pt idx="153">
                  <c:v>-25727.359651298786</c:v>
                </c:pt>
                <c:pt idx="154">
                  <c:v>40646.702219605286</c:v>
                </c:pt>
                <c:pt idx="155">
                  <c:v>13767.295960778116</c:v>
                </c:pt>
                <c:pt idx="156">
                  <c:v>-8066.1935609785432</c:v>
                </c:pt>
                <c:pt idx="157">
                  <c:v>-6839.5975810919917</c:v>
                </c:pt>
                <c:pt idx="158">
                  <c:v>-2861.3325327698913</c:v>
                </c:pt>
                <c:pt idx="159">
                  <c:v>-3044.8834182753999</c:v>
                </c:pt>
                <c:pt idx="160">
                  <c:v>-2261.0712550798453</c:v>
                </c:pt>
                <c:pt idx="161">
                  <c:v>10805.338085036903</c:v>
                </c:pt>
                <c:pt idx="162">
                  <c:v>-3106.6898191302134</c:v>
                </c:pt>
                <c:pt idx="163">
                  <c:v>4033.3895408648223</c:v>
                </c:pt>
                <c:pt idx="164">
                  <c:v>-8672.4855989531206</c:v>
                </c:pt>
                <c:pt idx="165">
                  <c:v>11693.949652506319</c:v>
                </c:pt>
                <c:pt idx="166">
                  <c:v>12674.256654650442</c:v>
                </c:pt>
                <c:pt idx="167">
                  <c:v>4730.1388066309883</c:v>
                </c:pt>
                <c:pt idx="168">
                  <c:v>6666.0138331083472</c:v>
                </c:pt>
                <c:pt idx="169">
                  <c:v>-3773.084046291955</c:v>
                </c:pt>
                <c:pt idx="170">
                  <c:v>-17539.012040087837</c:v>
                </c:pt>
                <c:pt idx="171">
                  <c:v>-2080.1393233678227</c:v>
                </c:pt>
                <c:pt idx="172">
                  <c:v>-6456.7814233909248</c:v>
                </c:pt>
                <c:pt idx="173">
                  <c:v>20076.621327728179</c:v>
                </c:pt>
                <c:pt idx="174">
                  <c:v>-41375.999410431032</c:v>
                </c:pt>
                <c:pt idx="175">
                  <c:v>929.69258823487326</c:v>
                </c:pt>
                <c:pt idx="176">
                  <c:v>-1739.2118358757652</c:v>
                </c:pt>
                <c:pt idx="177">
                  <c:v>-1882.4661334823832</c:v>
                </c:pt>
                <c:pt idx="178">
                  <c:v>-7427.2261570403316</c:v>
                </c:pt>
                <c:pt idx="179">
                  <c:v>23987.65541535605</c:v>
                </c:pt>
                <c:pt idx="180">
                  <c:v>561.04622947915595</c:v>
                </c:pt>
                <c:pt idx="181">
                  <c:v>-12273.649125916814</c:v>
                </c:pt>
                <c:pt idx="182">
                  <c:v>-16313.178033470454</c:v>
                </c:pt>
                <c:pt idx="183">
                  <c:v>1347.0119381589466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8-424D-9568-6BBBB3FAA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9061352"/>
        <c:axId val="539062008"/>
      </c:barChart>
      <c:lineChart>
        <c:grouping val="standard"/>
        <c:varyColors val="0"/>
        <c:ser>
          <c:idx val="0"/>
          <c:order val="0"/>
          <c:tx>
            <c:strRef>
              <c:f>Holdout!$B$1</c:f>
              <c:strCache>
                <c:ptCount val="1"/>
                <c:pt idx="0">
                  <c:v>Actual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Holdout!$A$2:$A$185</c:f>
              <c:strCache>
                <c:ptCount val="184"/>
                <c:pt idx="0">
                  <c:v>05/01/2021</c:v>
                </c:pt>
                <c:pt idx="1">
                  <c:v>05/02/2021</c:v>
                </c:pt>
                <c:pt idx="2">
                  <c:v>05/03/2021</c:v>
                </c:pt>
                <c:pt idx="3">
                  <c:v>05/04/2021</c:v>
                </c:pt>
                <c:pt idx="4">
                  <c:v>05/05/2021</c:v>
                </c:pt>
                <c:pt idx="5">
                  <c:v>05/06/2021</c:v>
                </c:pt>
                <c:pt idx="6">
                  <c:v>05/07/2021</c:v>
                </c:pt>
                <c:pt idx="7">
                  <c:v>05/08/2021</c:v>
                </c:pt>
                <c:pt idx="8">
                  <c:v>05/09/2021</c:v>
                </c:pt>
                <c:pt idx="9">
                  <c:v>05/10/2021</c:v>
                </c:pt>
                <c:pt idx="10">
                  <c:v>05/11/2021</c:v>
                </c:pt>
                <c:pt idx="11">
                  <c:v>05/12/2021</c:v>
                </c:pt>
                <c:pt idx="12">
                  <c:v>05/13/2021</c:v>
                </c:pt>
                <c:pt idx="13">
                  <c:v>05/14/2021</c:v>
                </c:pt>
                <c:pt idx="14">
                  <c:v>05/15/2021</c:v>
                </c:pt>
                <c:pt idx="15">
                  <c:v>05/16/2021</c:v>
                </c:pt>
                <c:pt idx="16">
                  <c:v>05/17/2021</c:v>
                </c:pt>
                <c:pt idx="17">
                  <c:v>05/18/2021</c:v>
                </c:pt>
                <c:pt idx="18">
                  <c:v>05/19/2021</c:v>
                </c:pt>
                <c:pt idx="19">
                  <c:v>05/20/2021</c:v>
                </c:pt>
                <c:pt idx="20">
                  <c:v>05/21/2021</c:v>
                </c:pt>
                <c:pt idx="21">
                  <c:v>05/22/2021</c:v>
                </c:pt>
                <c:pt idx="22">
                  <c:v>05/23/2021</c:v>
                </c:pt>
                <c:pt idx="23">
                  <c:v>05/24/2021</c:v>
                </c:pt>
                <c:pt idx="24">
                  <c:v>05/25/2021</c:v>
                </c:pt>
                <c:pt idx="25">
                  <c:v>05/26/2021</c:v>
                </c:pt>
                <c:pt idx="26">
                  <c:v>05/27/2021</c:v>
                </c:pt>
                <c:pt idx="27">
                  <c:v>05/28/2021</c:v>
                </c:pt>
                <c:pt idx="28">
                  <c:v>05/29/2021</c:v>
                </c:pt>
                <c:pt idx="29">
                  <c:v>05/30/2021</c:v>
                </c:pt>
                <c:pt idx="30">
                  <c:v>05/31/2021</c:v>
                </c:pt>
                <c:pt idx="31">
                  <c:v>06/01/2021</c:v>
                </c:pt>
                <c:pt idx="32">
                  <c:v>06/02/2021</c:v>
                </c:pt>
                <c:pt idx="33">
                  <c:v>06/03/2021</c:v>
                </c:pt>
                <c:pt idx="34">
                  <c:v>06/04/2021</c:v>
                </c:pt>
                <c:pt idx="35">
                  <c:v>06/05/2021</c:v>
                </c:pt>
                <c:pt idx="36">
                  <c:v>06/06/2021</c:v>
                </c:pt>
                <c:pt idx="37">
                  <c:v>06/07/2021</c:v>
                </c:pt>
                <c:pt idx="38">
                  <c:v>06/08/2021</c:v>
                </c:pt>
                <c:pt idx="39">
                  <c:v>06/09/2021</c:v>
                </c:pt>
                <c:pt idx="40">
                  <c:v>06/10/2021</c:v>
                </c:pt>
                <c:pt idx="41">
                  <c:v>06/11/2021</c:v>
                </c:pt>
                <c:pt idx="42">
                  <c:v>06/12/2021</c:v>
                </c:pt>
                <c:pt idx="43">
                  <c:v>06/13/2021</c:v>
                </c:pt>
                <c:pt idx="44">
                  <c:v>06/14/2021</c:v>
                </c:pt>
                <c:pt idx="45">
                  <c:v>06/15/2021</c:v>
                </c:pt>
                <c:pt idx="46">
                  <c:v>06/16/2021</c:v>
                </c:pt>
                <c:pt idx="47">
                  <c:v>06/17/2021</c:v>
                </c:pt>
                <c:pt idx="48">
                  <c:v>06/18/2021</c:v>
                </c:pt>
                <c:pt idx="49">
                  <c:v>06/19/2021</c:v>
                </c:pt>
                <c:pt idx="50">
                  <c:v>06/20/2021</c:v>
                </c:pt>
                <c:pt idx="51">
                  <c:v>06/21/2021</c:v>
                </c:pt>
                <c:pt idx="52">
                  <c:v>06/22/2021</c:v>
                </c:pt>
                <c:pt idx="53">
                  <c:v>06/23/2021</c:v>
                </c:pt>
                <c:pt idx="54">
                  <c:v>06/24/2021</c:v>
                </c:pt>
                <c:pt idx="55">
                  <c:v>06/25/2021</c:v>
                </c:pt>
                <c:pt idx="56">
                  <c:v>06/26/2021</c:v>
                </c:pt>
                <c:pt idx="57">
                  <c:v>06/27/2021</c:v>
                </c:pt>
                <c:pt idx="58">
                  <c:v>06/28/2021</c:v>
                </c:pt>
                <c:pt idx="59">
                  <c:v>06/29/2021</c:v>
                </c:pt>
                <c:pt idx="60">
                  <c:v>06/30/2021</c:v>
                </c:pt>
                <c:pt idx="61">
                  <c:v>07/01/2021</c:v>
                </c:pt>
                <c:pt idx="62">
                  <c:v>07/02/2021</c:v>
                </c:pt>
                <c:pt idx="63">
                  <c:v>07/03/2021</c:v>
                </c:pt>
                <c:pt idx="64">
                  <c:v>07/04/2021</c:v>
                </c:pt>
                <c:pt idx="65">
                  <c:v>07/05/2021</c:v>
                </c:pt>
                <c:pt idx="66">
                  <c:v>07/06/2021</c:v>
                </c:pt>
                <c:pt idx="67">
                  <c:v>07/07/2021</c:v>
                </c:pt>
                <c:pt idx="68">
                  <c:v>07/08/2021</c:v>
                </c:pt>
                <c:pt idx="69">
                  <c:v>07/09/2021</c:v>
                </c:pt>
                <c:pt idx="70">
                  <c:v>07/10/2021</c:v>
                </c:pt>
                <c:pt idx="71">
                  <c:v>07/11/2021</c:v>
                </c:pt>
                <c:pt idx="72">
                  <c:v>07/12/2021</c:v>
                </c:pt>
                <c:pt idx="73">
                  <c:v>07/13/2021</c:v>
                </c:pt>
                <c:pt idx="74">
                  <c:v>07/14/2021</c:v>
                </c:pt>
                <c:pt idx="75">
                  <c:v>07/15/2021</c:v>
                </c:pt>
                <c:pt idx="76">
                  <c:v>07/16/2021</c:v>
                </c:pt>
                <c:pt idx="77">
                  <c:v>07/17/2021</c:v>
                </c:pt>
                <c:pt idx="78">
                  <c:v>07/18/2021</c:v>
                </c:pt>
                <c:pt idx="79">
                  <c:v>07/19/2021</c:v>
                </c:pt>
                <c:pt idx="80">
                  <c:v>07/20/2021</c:v>
                </c:pt>
                <c:pt idx="81">
                  <c:v>07/21/2021</c:v>
                </c:pt>
                <c:pt idx="82">
                  <c:v>07/22/2021</c:v>
                </c:pt>
                <c:pt idx="83">
                  <c:v>07/23/2021</c:v>
                </c:pt>
                <c:pt idx="84">
                  <c:v>07/24/2021</c:v>
                </c:pt>
                <c:pt idx="85">
                  <c:v>07/25/2021</c:v>
                </c:pt>
                <c:pt idx="86">
                  <c:v>07/26/2021</c:v>
                </c:pt>
                <c:pt idx="87">
                  <c:v>07/27/2021</c:v>
                </c:pt>
                <c:pt idx="88">
                  <c:v>07/28/2021</c:v>
                </c:pt>
                <c:pt idx="89">
                  <c:v>07/29/2021</c:v>
                </c:pt>
                <c:pt idx="90">
                  <c:v>07/30/2021</c:v>
                </c:pt>
                <c:pt idx="91">
                  <c:v>07/31/2021</c:v>
                </c:pt>
                <c:pt idx="92">
                  <c:v>08/01/2021</c:v>
                </c:pt>
                <c:pt idx="93">
                  <c:v>08/02/2021</c:v>
                </c:pt>
                <c:pt idx="94">
                  <c:v>08/03/2021</c:v>
                </c:pt>
                <c:pt idx="95">
                  <c:v>08/04/2021</c:v>
                </c:pt>
                <c:pt idx="96">
                  <c:v>08/05/2021</c:v>
                </c:pt>
                <c:pt idx="97">
                  <c:v>08/06/2021</c:v>
                </c:pt>
                <c:pt idx="98">
                  <c:v>08/07/2021</c:v>
                </c:pt>
                <c:pt idx="99">
                  <c:v>08/08/2021</c:v>
                </c:pt>
                <c:pt idx="100">
                  <c:v>08/09/2021</c:v>
                </c:pt>
                <c:pt idx="101">
                  <c:v>08/10/2021</c:v>
                </c:pt>
                <c:pt idx="102">
                  <c:v>08/11/2021</c:v>
                </c:pt>
                <c:pt idx="103">
                  <c:v>08/12/2021</c:v>
                </c:pt>
                <c:pt idx="104">
                  <c:v>08/13/2021</c:v>
                </c:pt>
                <c:pt idx="105">
                  <c:v>08/14/2021</c:v>
                </c:pt>
                <c:pt idx="106">
                  <c:v>08/15/2021</c:v>
                </c:pt>
                <c:pt idx="107">
                  <c:v>08/16/2021</c:v>
                </c:pt>
                <c:pt idx="108">
                  <c:v>08/17/2021</c:v>
                </c:pt>
                <c:pt idx="109">
                  <c:v>08/18/2021</c:v>
                </c:pt>
                <c:pt idx="110">
                  <c:v>08/19/2021</c:v>
                </c:pt>
                <c:pt idx="111">
                  <c:v>08/20/2021</c:v>
                </c:pt>
                <c:pt idx="112">
                  <c:v>08/21/2021</c:v>
                </c:pt>
                <c:pt idx="113">
                  <c:v>08/22/2021</c:v>
                </c:pt>
                <c:pt idx="114">
                  <c:v>08/23/2021</c:v>
                </c:pt>
                <c:pt idx="115">
                  <c:v>08/24/2021</c:v>
                </c:pt>
                <c:pt idx="116">
                  <c:v>08/25/2021</c:v>
                </c:pt>
                <c:pt idx="117">
                  <c:v>08/26/2021</c:v>
                </c:pt>
                <c:pt idx="118">
                  <c:v>08/27/2021</c:v>
                </c:pt>
                <c:pt idx="119">
                  <c:v>08/28/2021</c:v>
                </c:pt>
                <c:pt idx="120">
                  <c:v>08/29/2021</c:v>
                </c:pt>
                <c:pt idx="121">
                  <c:v>08/30/2021</c:v>
                </c:pt>
                <c:pt idx="122">
                  <c:v>08/31/2021</c:v>
                </c:pt>
                <c:pt idx="123">
                  <c:v>09/01/2021</c:v>
                </c:pt>
                <c:pt idx="124">
                  <c:v>09/02/2021</c:v>
                </c:pt>
                <c:pt idx="125">
                  <c:v>09/03/2021</c:v>
                </c:pt>
                <c:pt idx="126">
                  <c:v>09/04/2021</c:v>
                </c:pt>
                <c:pt idx="127">
                  <c:v>09/05/2021</c:v>
                </c:pt>
                <c:pt idx="128">
                  <c:v>09/06/2021</c:v>
                </c:pt>
                <c:pt idx="129">
                  <c:v>09/07/2021</c:v>
                </c:pt>
                <c:pt idx="130">
                  <c:v>09/08/2021</c:v>
                </c:pt>
                <c:pt idx="131">
                  <c:v>09/09/2021</c:v>
                </c:pt>
                <c:pt idx="132">
                  <c:v>09/10/2021</c:v>
                </c:pt>
                <c:pt idx="133">
                  <c:v>09/11/2021</c:v>
                </c:pt>
                <c:pt idx="134">
                  <c:v>09/12/2021</c:v>
                </c:pt>
                <c:pt idx="135">
                  <c:v>09/13/2021</c:v>
                </c:pt>
                <c:pt idx="136">
                  <c:v>09/14/2021</c:v>
                </c:pt>
                <c:pt idx="137">
                  <c:v>09/15/2021</c:v>
                </c:pt>
                <c:pt idx="138">
                  <c:v>09/16/2021</c:v>
                </c:pt>
                <c:pt idx="139">
                  <c:v>09/17/2021</c:v>
                </c:pt>
                <c:pt idx="140">
                  <c:v>09/18/2021</c:v>
                </c:pt>
                <c:pt idx="141">
                  <c:v>09/19/2021</c:v>
                </c:pt>
                <c:pt idx="142">
                  <c:v>09/20/2021</c:v>
                </c:pt>
                <c:pt idx="143">
                  <c:v>09/21/2021</c:v>
                </c:pt>
                <c:pt idx="144">
                  <c:v>09/22/2021</c:v>
                </c:pt>
                <c:pt idx="145">
                  <c:v>09/23/2021</c:v>
                </c:pt>
                <c:pt idx="146">
                  <c:v>09/24/2021</c:v>
                </c:pt>
                <c:pt idx="147">
                  <c:v>09/25/2021</c:v>
                </c:pt>
                <c:pt idx="148">
                  <c:v>09/26/2021</c:v>
                </c:pt>
                <c:pt idx="149">
                  <c:v>09/27/2021</c:v>
                </c:pt>
                <c:pt idx="150">
                  <c:v>09/28/2021</c:v>
                </c:pt>
                <c:pt idx="151">
                  <c:v>09/29/2021</c:v>
                </c:pt>
                <c:pt idx="152">
                  <c:v>09/30/2021</c:v>
                </c:pt>
                <c:pt idx="153">
                  <c:v>10/01/2021</c:v>
                </c:pt>
                <c:pt idx="154">
                  <c:v>10/02/2021</c:v>
                </c:pt>
                <c:pt idx="155">
                  <c:v>10/03/2021</c:v>
                </c:pt>
                <c:pt idx="156">
                  <c:v>10/04/2021</c:v>
                </c:pt>
                <c:pt idx="157">
                  <c:v>10/05/2021</c:v>
                </c:pt>
                <c:pt idx="158">
                  <c:v>10/06/2021</c:v>
                </c:pt>
                <c:pt idx="159">
                  <c:v>10/07/2021</c:v>
                </c:pt>
                <c:pt idx="160">
                  <c:v>10/08/2021</c:v>
                </c:pt>
                <c:pt idx="161">
                  <c:v>10/09/2021</c:v>
                </c:pt>
                <c:pt idx="162">
                  <c:v>10/10/2021</c:v>
                </c:pt>
                <c:pt idx="163">
                  <c:v>10/11/2021</c:v>
                </c:pt>
                <c:pt idx="164">
                  <c:v>10/12/2021</c:v>
                </c:pt>
                <c:pt idx="165">
                  <c:v>10/13/2021</c:v>
                </c:pt>
                <c:pt idx="166">
                  <c:v>10/14/2021</c:v>
                </c:pt>
                <c:pt idx="167">
                  <c:v>10/15/2021</c:v>
                </c:pt>
                <c:pt idx="168">
                  <c:v>10/16/2021</c:v>
                </c:pt>
                <c:pt idx="169">
                  <c:v>10/17/2021</c:v>
                </c:pt>
                <c:pt idx="170">
                  <c:v>10/18/2021</c:v>
                </c:pt>
                <c:pt idx="171">
                  <c:v>10/19/2021</c:v>
                </c:pt>
                <c:pt idx="172">
                  <c:v>10/20/2021</c:v>
                </c:pt>
                <c:pt idx="173">
                  <c:v>10/21/2021</c:v>
                </c:pt>
                <c:pt idx="174">
                  <c:v>10/22/2021</c:v>
                </c:pt>
                <c:pt idx="175">
                  <c:v>10/23/2021</c:v>
                </c:pt>
                <c:pt idx="176">
                  <c:v>10/24/2021</c:v>
                </c:pt>
                <c:pt idx="177">
                  <c:v>10/25/2021</c:v>
                </c:pt>
                <c:pt idx="178">
                  <c:v>10/26/2021</c:v>
                </c:pt>
                <c:pt idx="179">
                  <c:v>10/27/2021</c:v>
                </c:pt>
                <c:pt idx="180">
                  <c:v>10/28/2021</c:v>
                </c:pt>
                <c:pt idx="181">
                  <c:v>10/29/2021</c:v>
                </c:pt>
                <c:pt idx="182">
                  <c:v>10/30/2021</c:v>
                </c:pt>
                <c:pt idx="183">
                  <c:v>10/31/2021</c:v>
                </c:pt>
              </c:strCache>
            </c:strRef>
          </c:cat>
          <c:val>
            <c:numRef>
              <c:f>Holdout!$B$2:$B$185</c:f>
              <c:numCache>
                <c:formatCode>#,##0</c:formatCode>
                <c:ptCount val="184"/>
                <c:pt idx="0">
                  <c:v>186837.35373</c:v>
                </c:pt>
                <c:pt idx="1">
                  <c:v>82430.176751999999</c:v>
                </c:pt>
                <c:pt idx="2">
                  <c:v>73477.858133999995</c:v>
                </c:pt>
                <c:pt idx="3">
                  <c:v>57488.601761999998</c:v>
                </c:pt>
                <c:pt idx="4">
                  <c:v>78555.039281999998</c:v>
                </c:pt>
                <c:pt idx="5">
                  <c:v>52725.490788000003</c:v>
                </c:pt>
                <c:pt idx="6">
                  <c:v>47103.072809999998</c:v>
                </c:pt>
                <c:pt idx="7">
                  <c:v>52627.107360000002</c:v>
                </c:pt>
                <c:pt idx="8">
                  <c:v>48480.899466000003</c:v>
                </c:pt>
                <c:pt idx="9">
                  <c:v>57345.613259999998</c:v>
                </c:pt>
                <c:pt idx="10">
                  <c:v>68741.464338000005</c:v>
                </c:pt>
                <c:pt idx="11">
                  <c:v>23908.090332</c:v>
                </c:pt>
                <c:pt idx="12">
                  <c:v>21394.152947999999</c:v>
                </c:pt>
                <c:pt idx="13">
                  <c:v>24313.893306000002</c:v>
                </c:pt>
                <c:pt idx="14">
                  <c:v>54115.242707999998</c:v>
                </c:pt>
                <c:pt idx="15">
                  <c:v>33554.367581999999</c:v>
                </c:pt>
                <c:pt idx="16">
                  <c:v>29827.378583999998</c:v>
                </c:pt>
                <c:pt idx="17">
                  <c:v>231985.715238</c:v>
                </c:pt>
                <c:pt idx="18">
                  <c:v>73967.481954000003</c:v>
                </c:pt>
                <c:pt idx="19">
                  <c:v>53438.483976000003</c:v>
                </c:pt>
                <c:pt idx="20">
                  <c:v>49376.784924</c:v>
                </c:pt>
                <c:pt idx="21">
                  <c:v>49271.980199999998</c:v>
                </c:pt>
                <c:pt idx="22">
                  <c:v>40419.19167</c:v>
                </c:pt>
                <c:pt idx="23">
                  <c:v>37600.816056000003</c:v>
                </c:pt>
                <c:pt idx="24">
                  <c:v>78049.018223999999</c:v>
                </c:pt>
                <c:pt idx="25">
                  <c:v>25629.57099</c:v>
                </c:pt>
                <c:pt idx="26">
                  <c:v>22254.606612</c:v>
                </c:pt>
                <c:pt idx="27">
                  <c:v>24189.480695999999</c:v>
                </c:pt>
                <c:pt idx="28">
                  <c:v>21641.602176</c:v>
                </c:pt>
                <c:pt idx="29">
                  <c:v>18224.899374000001</c:v>
                </c:pt>
                <c:pt idx="30">
                  <c:v>566336.52066000004</c:v>
                </c:pt>
                <c:pt idx="31">
                  <c:v>422098.96192199999</c:v>
                </c:pt>
                <c:pt idx="32">
                  <c:v>171599.04499200001</c:v>
                </c:pt>
                <c:pt idx="33">
                  <c:v>119229.13347</c:v>
                </c:pt>
                <c:pt idx="34">
                  <c:v>97262.453183999998</c:v>
                </c:pt>
                <c:pt idx="35">
                  <c:v>98209.021013999998</c:v>
                </c:pt>
                <c:pt idx="36">
                  <c:v>81558.600485999996</c:v>
                </c:pt>
                <c:pt idx="37">
                  <c:v>71447.581938000003</c:v>
                </c:pt>
                <c:pt idx="38">
                  <c:v>63809.450345999998</c:v>
                </c:pt>
                <c:pt idx="39">
                  <c:v>57237.024557999997</c:v>
                </c:pt>
                <c:pt idx="40">
                  <c:v>65243.692673999998</c:v>
                </c:pt>
                <c:pt idx="41">
                  <c:v>73261.483391999995</c:v>
                </c:pt>
                <c:pt idx="42">
                  <c:v>100058.583594</c:v>
                </c:pt>
                <c:pt idx="43">
                  <c:v>14840.761716000001</c:v>
                </c:pt>
                <c:pt idx="44">
                  <c:v>37237.210169999998</c:v>
                </c:pt>
                <c:pt idx="45">
                  <c:v>32346.475938</c:v>
                </c:pt>
                <c:pt idx="46">
                  <c:v>26298.188436</c:v>
                </c:pt>
                <c:pt idx="47">
                  <c:v>17403.317483999999</c:v>
                </c:pt>
                <c:pt idx="48">
                  <c:v>15445.395533999999</c:v>
                </c:pt>
                <c:pt idx="49">
                  <c:v>179809.01592599999</c:v>
                </c:pt>
                <c:pt idx="50">
                  <c:v>48329.884343999998</c:v>
                </c:pt>
                <c:pt idx="51">
                  <c:v>88640.487311999997</c:v>
                </c:pt>
                <c:pt idx="52">
                  <c:v>37640.605157999998</c:v>
                </c:pt>
                <c:pt idx="53">
                  <c:v>32491.643093999999</c:v>
                </c:pt>
                <c:pt idx="54">
                  <c:v>33518.018459999999</c:v>
                </c:pt>
                <c:pt idx="55">
                  <c:v>30554.475689999999</c:v>
                </c:pt>
                <c:pt idx="56">
                  <c:v>19674.736278</c:v>
                </c:pt>
                <c:pt idx="57">
                  <c:v>16869.317921999998</c:v>
                </c:pt>
                <c:pt idx="58">
                  <c:v>20723.356847999999</c:v>
                </c:pt>
                <c:pt idx="59">
                  <c:v>14108.963304000001</c:v>
                </c:pt>
                <c:pt idx="60">
                  <c:v>136906.27336200001</c:v>
                </c:pt>
                <c:pt idx="61">
                  <c:v>215141.73850199999</c:v>
                </c:pt>
                <c:pt idx="62">
                  <c:v>85062.564113999993</c:v>
                </c:pt>
                <c:pt idx="63">
                  <c:v>69007.833455999993</c:v>
                </c:pt>
                <c:pt idx="64">
                  <c:v>58216.272197999999</c:v>
                </c:pt>
                <c:pt idx="65">
                  <c:v>58269.591888000003</c:v>
                </c:pt>
                <c:pt idx="66">
                  <c:v>54695.567333999999</c:v>
                </c:pt>
                <c:pt idx="67">
                  <c:v>17345.755152000002</c:v>
                </c:pt>
                <c:pt idx="68">
                  <c:v>17587.815078</c:v>
                </c:pt>
                <c:pt idx="69">
                  <c:v>19564.771583999998</c:v>
                </c:pt>
                <c:pt idx="70">
                  <c:v>20048.662103999999</c:v>
                </c:pt>
                <c:pt idx="71">
                  <c:v>259823.98272</c:v>
                </c:pt>
                <c:pt idx="72">
                  <c:v>78384.874937999994</c:v>
                </c:pt>
                <c:pt idx="73">
                  <c:v>50010.085242000001</c:v>
                </c:pt>
                <c:pt idx="74">
                  <c:v>41204.997768000001</c:v>
                </c:pt>
                <c:pt idx="75">
                  <c:v>41820.295524000001</c:v>
                </c:pt>
                <c:pt idx="76">
                  <c:v>42723.863603999998</c:v>
                </c:pt>
                <c:pt idx="77">
                  <c:v>51006.762113999997</c:v>
                </c:pt>
                <c:pt idx="78">
                  <c:v>12573.356232</c:v>
                </c:pt>
                <c:pt idx="79">
                  <c:v>13503.297492</c:v>
                </c:pt>
                <c:pt idx="80">
                  <c:v>12369.136086</c:v>
                </c:pt>
                <c:pt idx="81">
                  <c:v>14223.399971999999</c:v>
                </c:pt>
                <c:pt idx="82">
                  <c:v>335028.48148199997</c:v>
                </c:pt>
                <c:pt idx="83">
                  <c:v>106969.50341400001</c:v>
                </c:pt>
                <c:pt idx="84">
                  <c:v>92829.694956000007</c:v>
                </c:pt>
                <c:pt idx="85">
                  <c:v>60822.057048000002</c:v>
                </c:pt>
                <c:pt idx="86">
                  <c:v>48826.388123999997</c:v>
                </c:pt>
                <c:pt idx="87">
                  <c:v>41081.158488000001</c:v>
                </c:pt>
                <c:pt idx="88">
                  <c:v>43651.970207999999</c:v>
                </c:pt>
                <c:pt idx="89">
                  <c:v>38886.451247999998</c:v>
                </c:pt>
                <c:pt idx="90">
                  <c:v>38707.228289999999</c:v>
                </c:pt>
                <c:pt idx="91">
                  <c:v>41317.943778000001</c:v>
                </c:pt>
                <c:pt idx="92">
                  <c:v>114609.92832599999</c:v>
                </c:pt>
                <c:pt idx="93">
                  <c:v>21668.204688000002</c:v>
                </c:pt>
                <c:pt idx="94">
                  <c:v>20123.997665999999</c:v>
                </c:pt>
                <c:pt idx="95">
                  <c:v>19562.0196</c:v>
                </c:pt>
                <c:pt idx="96">
                  <c:v>16600.884816000002</c:v>
                </c:pt>
                <c:pt idx="97">
                  <c:v>17266.750278</c:v>
                </c:pt>
                <c:pt idx="98">
                  <c:v>336421.67338200001</c:v>
                </c:pt>
                <c:pt idx="99">
                  <c:v>83551.151568000001</c:v>
                </c:pt>
                <c:pt idx="100">
                  <c:v>53896.803978000004</c:v>
                </c:pt>
                <c:pt idx="101">
                  <c:v>51257.307324000001</c:v>
                </c:pt>
                <c:pt idx="102">
                  <c:v>43431.123491999999</c:v>
                </c:pt>
                <c:pt idx="103">
                  <c:v>39017.170488000003</c:v>
                </c:pt>
                <c:pt idx="104">
                  <c:v>71281.774902000005</c:v>
                </c:pt>
                <c:pt idx="105">
                  <c:v>71805.225191999998</c:v>
                </c:pt>
                <c:pt idx="106">
                  <c:v>25855.692341999998</c:v>
                </c:pt>
                <c:pt idx="107">
                  <c:v>23055.089958</c:v>
                </c:pt>
                <c:pt idx="108">
                  <c:v>17231.547815999998</c:v>
                </c:pt>
                <c:pt idx="109">
                  <c:v>12772.072410000001</c:v>
                </c:pt>
                <c:pt idx="110">
                  <c:v>15950.384598000001</c:v>
                </c:pt>
                <c:pt idx="111">
                  <c:v>189735.995544</c:v>
                </c:pt>
                <c:pt idx="112">
                  <c:v>64921.366547999998</c:v>
                </c:pt>
                <c:pt idx="113">
                  <c:v>40589.126682000002</c:v>
                </c:pt>
                <c:pt idx="114">
                  <c:v>33332.832869999998</c:v>
                </c:pt>
                <c:pt idx="115">
                  <c:v>27358.848935999999</c:v>
                </c:pt>
                <c:pt idx="116">
                  <c:v>32650.455504000001</c:v>
                </c:pt>
                <c:pt idx="117">
                  <c:v>33432.592290000001</c:v>
                </c:pt>
                <c:pt idx="118">
                  <c:v>11251.945248</c:v>
                </c:pt>
                <c:pt idx="119">
                  <c:v>12053.231255999999</c:v>
                </c:pt>
                <c:pt idx="120">
                  <c:v>11508.567756</c:v>
                </c:pt>
                <c:pt idx="121">
                  <c:v>24781.845251999999</c:v>
                </c:pt>
                <c:pt idx="122">
                  <c:v>664897.45162800001</c:v>
                </c:pt>
                <c:pt idx="123">
                  <c:v>426439.872684</c:v>
                </c:pt>
                <c:pt idx="124">
                  <c:v>168759.22683599999</c:v>
                </c:pt>
                <c:pt idx="125">
                  <c:v>119246.104038</c:v>
                </c:pt>
                <c:pt idx="126">
                  <c:v>126982.96305599999</c:v>
                </c:pt>
                <c:pt idx="127">
                  <c:v>102822.60752400001</c:v>
                </c:pt>
                <c:pt idx="128">
                  <c:v>80309.19975</c:v>
                </c:pt>
                <c:pt idx="129">
                  <c:v>71553.991985999994</c:v>
                </c:pt>
                <c:pt idx="130">
                  <c:v>79978.503005999999</c:v>
                </c:pt>
                <c:pt idx="131">
                  <c:v>110925.02175</c:v>
                </c:pt>
                <c:pt idx="132">
                  <c:v>12112.284245999999</c:v>
                </c:pt>
                <c:pt idx="133">
                  <c:v>23237.294232</c:v>
                </c:pt>
                <c:pt idx="134">
                  <c:v>21839.286359999998</c:v>
                </c:pt>
                <c:pt idx="135">
                  <c:v>151331.25616200001</c:v>
                </c:pt>
                <c:pt idx="136">
                  <c:v>46649.339447999999</c:v>
                </c:pt>
                <c:pt idx="137">
                  <c:v>34441.882422000002</c:v>
                </c:pt>
                <c:pt idx="138">
                  <c:v>30124.822187999998</c:v>
                </c:pt>
                <c:pt idx="139">
                  <c:v>25712.359842000002</c:v>
                </c:pt>
                <c:pt idx="140">
                  <c:v>26990.427078000001</c:v>
                </c:pt>
                <c:pt idx="141">
                  <c:v>30427.884426000001</c:v>
                </c:pt>
                <c:pt idx="142">
                  <c:v>15728.047224</c:v>
                </c:pt>
                <c:pt idx="143">
                  <c:v>14433.58275</c:v>
                </c:pt>
                <c:pt idx="144">
                  <c:v>69212.053602</c:v>
                </c:pt>
                <c:pt idx="145">
                  <c:v>41568.259656000002</c:v>
                </c:pt>
                <c:pt idx="146">
                  <c:v>30721.200054000001</c:v>
                </c:pt>
                <c:pt idx="147">
                  <c:v>30704.114819999999</c:v>
                </c:pt>
                <c:pt idx="148">
                  <c:v>26989.280417999998</c:v>
                </c:pt>
                <c:pt idx="149">
                  <c:v>27788.502438</c:v>
                </c:pt>
                <c:pt idx="150">
                  <c:v>389524.52997600002</c:v>
                </c:pt>
                <c:pt idx="151">
                  <c:v>119720.935944</c:v>
                </c:pt>
                <c:pt idx="152">
                  <c:v>78945.018347999998</c:v>
                </c:pt>
                <c:pt idx="153">
                  <c:v>161998.06081200001</c:v>
                </c:pt>
                <c:pt idx="154">
                  <c:v>87417.689087999999</c:v>
                </c:pt>
                <c:pt idx="155">
                  <c:v>61181.764289999999</c:v>
                </c:pt>
                <c:pt idx="156">
                  <c:v>40658.040948000002</c:v>
                </c:pt>
                <c:pt idx="157">
                  <c:v>34910.866362000001</c:v>
                </c:pt>
                <c:pt idx="158">
                  <c:v>33779.456939999996</c:v>
                </c:pt>
                <c:pt idx="159">
                  <c:v>29441.642159999999</c:v>
                </c:pt>
                <c:pt idx="160">
                  <c:v>29261.387208</c:v>
                </c:pt>
                <c:pt idx="161">
                  <c:v>42391.790867999996</c:v>
                </c:pt>
                <c:pt idx="162">
                  <c:v>10257.447029999999</c:v>
                </c:pt>
                <c:pt idx="163">
                  <c:v>15142.447962</c:v>
                </c:pt>
                <c:pt idx="164">
                  <c:v>117696.851712</c:v>
                </c:pt>
                <c:pt idx="165">
                  <c:v>39855.60828</c:v>
                </c:pt>
                <c:pt idx="166">
                  <c:v>41876.940527999999</c:v>
                </c:pt>
                <c:pt idx="167">
                  <c:v>33141.684648000002</c:v>
                </c:pt>
                <c:pt idx="168">
                  <c:v>35684.976527999999</c:v>
                </c:pt>
                <c:pt idx="169">
                  <c:v>26366.873370000001</c:v>
                </c:pt>
                <c:pt idx="170">
                  <c:v>11026.855890000001</c:v>
                </c:pt>
                <c:pt idx="171">
                  <c:v>8525.0731020000003</c:v>
                </c:pt>
                <c:pt idx="172">
                  <c:v>10302.740100000001</c:v>
                </c:pt>
                <c:pt idx="173">
                  <c:v>218394.239592</c:v>
                </c:pt>
                <c:pt idx="174">
                  <c:v>70311.929873999994</c:v>
                </c:pt>
                <c:pt idx="175">
                  <c:v>69388.868573999993</c:v>
                </c:pt>
                <c:pt idx="176">
                  <c:v>47189.072310000003</c:v>
                </c:pt>
                <c:pt idx="177">
                  <c:v>36748.618344000002</c:v>
                </c:pt>
                <c:pt idx="178">
                  <c:v>24135.473010000002</c:v>
                </c:pt>
                <c:pt idx="179">
                  <c:v>30543.353088</c:v>
                </c:pt>
                <c:pt idx="180">
                  <c:v>8659.2323219999998</c:v>
                </c:pt>
                <c:pt idx="181">
                  <c:v>14320.522074</c:v>
                </c:pt>
                <c:pt idx="182">
                  <c:v>13943.156268000001</c:v>
                </c:pt>
                <c:pt idx="183">
                  <c:v>298411.843704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28-424D-9568-6BBBB3FAA18C}"/>
            </c:ext>
          </c:extLst>
        </c:ser>
        <c:ser>
          <c:idx val="1"/>
          <c:order val="1"/>
          <c:tx>
            <c:strRef>
              <c:f>Holdout!$C$1</c:f>
              <c:strCache>
                <c:ptCount val="1"/>
                <c:pt idx="0">
                  <c:v>Model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Holdout!$A$2:$A$185</c:f>
              <c:strCache>
                <c:ptCount val="184"/>
                <c:pt idx="0">
                  <c:v>05/01/2021</c:v>
                </c:pt>
                <c:pt idx="1">
                  <c:v>05/02/2021</c:v>
                </c:pt>
                <c:pt idx="2">
                  <c:v>05/03/2021</c:v>
                </c:pt>
                <c:pt idx="3">
                  <c:v>05/04/2021</c:v>
                </c:pt>
                <c:pt idx="4">
                  <c:v>05/05/2021</c:v>
                </c:pt>
                <c:pt idx="5">
                  <c:v>05/06/2021</c:v>
                </c:pt>
                <c:pt idx="6">
                  <c:v>05/07/2021</c:v>
                </c:pt>
                <c:pt idx="7">
                  <c:v>05/08/2021</c:v>
                </c:pt>
                <c:pt idx="8">
                  <c:v>05/09/2021</c:v>
                </c:pt>
                <c:pt idx="9">
                  <c:v>05/10/2021</c:v>
                </c:pt>
                <c:pt idx="10">
                  <c:v>05/11/2021</c:v>
                </c:pt>
                <c:pt idx="11">
                  <c:v>05/12/2021</c:v>
                </c:pt>
                <c:pt idx="12">
                  <c:v>05/13/2021</c:v>
                </c:pt>
                <c:pt idx="13">
                  <c:v>05/14/2021</c:v>
                </c:pt>
                <c:pt idx="14">
                  <c:v>05/15/2021</c:v>
                </c:pt>
                <c:pt idx="15">
                  <c:v>05/16/2021</c:v>
                </c:pt>
                <c:pt idx="16">
                  <c:v>05/17/2021</c:v>
                </c:pt>
                <c:pt idx="17">
                  <c:v>05/18/2021</c:v>
                </c:pt>
                <c:pt idx="18">
                  <c:v>05/19/2021</c:v>
                </c:pt>
                <c:pt idx="19">
                  <c:v>05/20/2021</c:v>
                </c:pt>
                <c:pt idx="20">
                  <c:v>05/21/2021</c:v>
                </c:pt>
                <c:pt idx="21">
                  <c:v>05/22/2021</c:v>
                </c:pt>
                <c:pt idx="22">
                  <c:v>05/23/2021</c:v>
                </c:pt>
                <c:pt idx="23">
                  <c:v>05/24/2021</c:v>
                </c:pt>
                <c:pt idx="24">
                  <c:v>05/25/2021</c:v>
                </c:pt>
                <c:pt idx="25">
                  <c:v>05/26/2021</c:v>
                </c:pt>
                <c:pt idx="26">
                  <c:v>05/27/2021</c:v>
                </c:pt>
                <c:pt idx="27">
                  <c:v>05/28/2021</c:v>
                </c:pt>
                <c:pt idx="28">
                  <c:v>05/29/2021</c:v>
                </c:pt>
                <c:pt idx="29">
                  <c:v>05/30/2021</c:v>
                </c:pt>
                <c:pt idx="30">
                  <c:v>05/31/2021</c:v>
                </c:pt>
                <c:pt idx="31">
                  <c:v>06/01/2021</c:v>
                </c:pt>
                <c:pt idx="32">
                  <c:v>06/02/2021</c:v>
                </c:pt>
                <c:pt idx="33">
                  <c:v>06/03/2021</c:v>
                </c:pt>
                <c:pt idx="34">
                  <c:v>06/04/2021</c:v>
                </c:pt>
                <c:pt idx="35">
                  <c:v>06/05/2021</c:v>
                </c:pt>
                <c:pt idx="36">
                  <c:v>06/06/2021</c:v>
                </c:pt>
                <c:pt idx="37">
                  <c:v>06/07/2021</c:v>
                </c:pt>
                <c:pt idx="38">
                  <c:v>06/08/2021</c:v>
                </c:pt>
                <c:pt idx="39">
                  <c:v>06/09/2021</c:v>
                </c:pt>
                <c:pt idx="40">
                  <c:v>06/10/2021</c:v>
                </c:pt>
                <c:pt idx="41">
                  <c:v>06/11/2021</c:v>
                </c:pt>
                <c:pt idx="42">
                  <c:v>06/12/2021</c:v>
                </c:pt>
                <c:pt idx="43">
                  <c:v>06/13/2021</c:v>
                </c:pt>
                <c:pt idx="44">
                  <c:v>06/14/2021</c:v>
                </c:pt>
                <c:pt idx="45">
                  <c:v>06/15/2021</c:v>
                </c:pt>
                <c:pt idx="46">
                  <c:v>06/16/2021</c:v>
                </c:pt>
                <c:pt idx="47">
                  <c:v>06/17/2021</c:v>
                </c:pt>
                <c:pt idx="48">
                  <c:v>06/18/2021</c:v>
                </c:pt>
                <c:pt idx="49">
                  <c:v>06/19/2021</c:v>
                </c:pt>
                <c:pt idx="50">
                  <c:v>06/20/2021</c:v>
                </c:pt>
                <c:pt idx="51">
                  <c:v>06/21/2021</c:v>
                </c:pt>
                <c:pt idx="52">
                  <c:v>06/22/2021</c:v>
                </c:pt>
                <c:pt idx="53">
                  <c:v>06/23/2021</c:v>
                </c:pt>
                <c:pt idx="54">
                  <c:v>06/24/2021</c:v>
                </c:pt>
                <c:pt idx="55">
                  <c:v>06/25/2021</c:v>
                </c:pt>
                <c:pt idx="56">
                  <c:v>06/26/2021</c:v>
                </c:pt>
                <c:pt idx="57">
                  <c:v>06/27/2021</c:v>
                </c:pt>
                <c:pt idx="58">
                  <c:v>06/28/2021</c:v>
                </c:pt>
                <c:pt idx="59">
                  <c:v>06/29/2021</c:v>
                </c:pt>
                <c:pt idx="60">
                  <c:v>06/30/2021</c:v>
                </c:pt>
                <c:pt idx="61">
                  <c:v>07/01/2021</c:v>
                </c:pt>
                <c:pt idx="62">
                  <c:v>07/02/2021</c:v>
                </c:pt>
                <c:pt idx="63">
                  <c:v>07/03/2021</c:v>
                </c:pt>
                <c:pt idx="64">
                  <c:v>07/04/2021</c:v>
                </c:pt>
                <c:pt idx="65">
                  <c:v>07/05/2021</c:v>
                </c:pt>
                <c:pt idx="66">
                  <c:v>07/06/2021</c:v>
                </c:pt>
                <c:pt idx="67">
                  <c:v>07/07/2021</c:v>
                </c:pt>
                <c:pt idx="68">
                  <c:v>07/08/2021</c:v>
                </c:pt>
                <c:pt idx="69">
                  <c:v>07/09/2021</c:v>
                </c:pt>
                <c:pt idx="70">
                  <c:v>07/10/2021</c:v>
                </c:pt>
                <c:pt idx="71">
                  <c:v>07/11/2021</c:v>
                </c:pt>
                <c:pt idx="72">
                  <c:v>07/12/2021</c:v>
                </c:pt>
                <c:pt idx="73">
                  <c:v>07/13/2021</c:v>
                </c:pt>
                <c:pt idx="74">
                  <c:v>07/14/2021</c:v>
                </c:pt>
                <c:pt idx="75">
                  <c:v>07/15/2021</c:v>
                </c:pt>
                <c:pt idx="76">
                  <c:v>07/16/2021</c:v>
                </c:pt>
                <c:pt idx="77">
                  <c:v>07/17/2021</c:v>
                </c:pt>
                <c:pt idx="78">
                  <c:v>07/18/2021</c:v>
                </c:pt>
                <c:pt idx="79">
                  <c:v>07/19/2021</c:v>
                </c:pt>
                <c:pt idx="80">
                  <c:v>07/20/2021</c:v>
                </c:pt>
                <c:pt idx="81">
                  <c:v>07/21/2021</c:v>
                </c:pt>
                <c:pt idx="82">
                  <c:v>07/22/2021</c:v>
                </c:pt>
                <c:pt idx="83">
                  <c:v>07/23/2021</c:v>
                </c:pt>
                <c:pt idx="84">
                  <c:v>07/24/2021</c:v>
                </c:pt>
                <c:pt idx="85">
                  <c:v>07/25/2021</c:v>
                </c:pt>
                <c:pt idx="86">
                  <c:v>07/26/2021</c:v>
                </c:pt>
                <c:pt idx="87">
                  <c:v>07/27/2021</c:v>
                </c:pt>
                <c:pt idx="88">
                  <c:v>07/28/2021</c:v>
                </c:pt>
                <c:pt idx="89">
                  <c:v>07/29/2021</c:v>
                </c:pt>
                <c:pt idx="90">
                  <c:v>07/30/2021</c:v>
                </c:pt>
                <c:pt idx="91">
                  <c:v>07/31/2021</c:v>
                </c:pt>
                <c:pt idx="92">
                  <c:v>08/01/2021</c:v>
                </c:pt>
                <c:pt idx="93">
                  <c:v>08/02/2021</c:v>
                </c:pt>
                <c:pt idx="94">
                  <c:v>08/03/2021</c:v>
                </c:pt>
                <c:pt idx="95">
                  <c:v>08/04/2021</c:v>
                </c:pt>
                <c:pt idx="96">
                  <c:v>08/05/2021</c:v>
                </c:pt>
                <c:pt idx="97">
                  <c:v>08/06/2021</c:v>
                </c:pt>
                <c:pt idx="98">
                  <c:v>08/07/2021</c:v>
                </c:pt>
                <c:pt idx="99">
                  <c:v>08/08/2021</c:v>
                </c:pt>
                <c:pt idx="100">
                  <c:v>08/09/2021</c:v>
                </c:pt>
                <c:pt idx="101">
                  <c:v>08/10/2021</c:v>
                </c:pt>
                <c:pt idx="102">
                  <c:v>08/11/2021</c:v>
                </c:pt>
                <c:pt idx="103">
                  <c:v>08/12/2021</c:v>
                </c:pt>
                <c:pt idx="104">
                  <c:v>08/13/2021</c:v>
                </c:pt>
                <c:pt idx="105">
                  <c:v>08/14/2021</c:v>
                </c:pt>
                <c:pt idx="106">
                  <c:v>08/15/2021</c:v>
                </c:pt>
                <c:pt idx="107">
                  <c:v>08/16/2021</c:v>
                </c:pt>
                <c:pt idx="108">
                  <c:v>08/17/2021</c:v>
                </c:pt>
                <c:pt idx="109">
                  <c:v>08/18/2021</c:v>
                </c:pt>
                <c:pt idx="110">
                  <c:v>08/19/2021</c:v>
                </c:pt>
                <c:pt idx="111">
                  <c:v>08/20/2021</c:v>
                </c:pt>
                <c:pt idx="112">
                  <c:v>08/21/2021</c:v>
                </c:pt>
                <c:pt idx="113">
                  <c:v>08/22/2021</c:v>
                </c:pt>
                <c:pt idx="114">
                  <c:v>08/23/2021</c:v>
                </c:pt>
                <c:pt idx="115">
                  <c:v>08/24/2021</c:v>
                </c:pt>
                <c:pt idx="116">
                  <c:v>08/25/2021</c:v>
                </c:pt>
                <c:pt idx="117">
                  <c:v>08/26/2021</c:v>
                </c:pt>
                <c:pt idx="118">
                  <c:v>08/27/2021</c:v>
                </c:pt>
                <c:pt idx="119">
                  <c:v>08/28/2021</c:v>
                </c:pt>
                <c:pt idx="120">
                  <c:v>08/29/2021</c:v>
                </c:pt>
                <c:pt idx="121">
                  <c:v>08/30/2021</c:v>
                </c:pt>
                <c:pt idx="122">
                  <c:v>08/31/2021</c:v>
                </c:pt>
                <c:pt idx="123">
                  <c:v>09/01/2021</c:v>
                </c:pt>
                <c:pt idx="124">
                  <c:v>09/02/2021</c:v>
                </c:pt>
                <c:pt idx="125">
                  <c:v>09/03/2021</c:v>
                </c:pt>
                <c:pt idx="126">
                  <c:v>09/04/2021</c:v>
                </c:pt>
                <c:pt idx="127">
                  <c:v>09/05/2021</c:v>
                </c:pt>
                <c:pt idx="128">
                  <c:v>09/06/2021</c:v>
                </c:pt>
                <c:pt idx="129">
                  <c:v>09/07/2021</c:v>
                </c:pt>
                <c:pt idx="130">
                  <c:v>09/08/2021</c:v>
                </c:pt>
                <c:pt idx="131">
                  <c:v>09/09/2021</c:v>
                </c:pt>
                <c:pt idx="132">
                  <c:v>09/10/2021</c:v>
                </c:pt>
                <c:pt idx="133">
                  <c:v>09/11/2021</c:v>
                </c:pt>
                <c:pt idx="134">
                  <c:v>09/12/2021</c:v>
                </c:pt>
                <c:pt idx="135">
                  <c:v>09/13/2021</c:v>
                </c:pt>
                <c:pt idx="136">
                  <c:v>09/14/2021</c:v>
                </c:pt>
                <c:pt idx="137">
                  <c:v>09/15/2021</c:v>
                </c:pt>
                <c:pt idx="138">
                  <c:v>09/16/2021</c:v>
                </c:pt>
                <c:pt idx="139">
                  <c:v>09/17/2021</c:v>
                </c:pt>
                <c:pt idx="140">
                  <c:v>09/18/2021</c:v>
                </c:pt>
                <c:pt idx="141">
                  <c:v>09/19/2021</c:v>
                </c:pt>
                <c:pt idx="142">
                  <c:v>09/20/2021</c:v>
                </c:pt>
                <c:pt idx="143">
                  <c:v>09/21/2021</c:v>
                </c:pt>
                <c:pt idx="144">
                  <c:v>09/22/2021</c:v>
                </c:pt>
                <c:pt idx="145">
                  <c:v>09/23/2021</c:v>
                </c:pt>
                <c:pt idx="146">
                  <c:v>09/24/2021</c:v>
                </c:pt>
                <c:pt idx="147">
                  <c:v>09/25/2021</c:v>
                </c:pt>
                <c:pt idx="148">
                  <c:v>09/26/2021</c:v>
                </c:pt>
                <c:pt idx="149">
                  <c:v>09/27/2021</c:v>
                </c:pt>
                <c:pt idx="150">
                  <c:v>09/28/2021</c:v>
                </c:pt>
                <c:pt idx="151">
                  <c:v>09/29/2021</c:v>
                </c:pt>
                <c:pt idx="152">
                  <c:v>09/30/2021</c:v>
                </c:pt>
                <c:pt idx="153">
                  <c:v>10/01/2021</c:v>
                </c:pt>
                <c:pt idx="154">
                  <c:v>10/02/2021</c:v>
                </c:pt>
                <c:pt idx="155">
                  <c:v>10/03/2021</c:v>
                </c:pt>
                <c:pt idx="156">
                  <c:v>10/04/2021</c:v>
                </c:pt>
                <c:pt idx="157">
                  <c:v>10/05/2021</c:v>
                </c:pt>
                <c:pt idx="158">
                  <c:v>10/06/2021</c:v>
                </c:pt>
                <c:pt idx="159">
                  <c:v>10/07/2021</c:v>
                </c:pt>
                <c:pt idx="160">
                  <c:v>10/08/2021</c:v>
                </c:pt>
                <c:pt idx="161">
                  <c:v>10/09/2021</c:v>
                </c:pt>
                <c:pt idx="162">
                  <c:v>10/10/2021</c:v>
                </c:pt>
                <c:pt idx="163">
                  <c:v>10/11/2021</c:v>
                </c:pt>
                <c:pt idx="164">
                  <c:v>10/12/2021</c:v>
                </c:pt>
                <c:pt idx="165">
                  <c:v>10/13/2021</c:v>
                </c:pt>
                <c:pt idx="166">
                  <c:v>10/14/2021</c:v>
                </c:pt>
                <c:pt idx="167">
                  <c:v>10/15/2021</c:v>
                </c:pt>
                <c:pt idx="168">
                  <c:v>10/16/2021</c:v>
                </c:pt>
                <c:pt idx="169">
                  <c:v>10/17/2021</c:v>
                </c:pt>
                <c:pt idx="170">
                  <c:v>10/18/2021</c:v>
                </c:pt>
                <c:pt idx="171">
                  <c:v>10/19/2021</c:v>
                </c:pt>
                <c:pt idx="172">
                  <c:v>10/20/2021</c:v>
                </c:pt>
                <c:pt idx="173">
                  <c:v>10/21/2021</c:v>
                </c:pt>
                <c:pt idx="174">
                  <c:v>10/22/2021</c:v>
                </c:pt>
                <c:pt idx="175">
                  <c:v>10/23/2021</c:v>
                </c:pt>
                <c:pt idx="176">
                  <c:v>10/24/2021</c:v>
                </c:pt>
                <c:pt idx="177">
                  <c:v>10/25/2021</c:v>
                </c:pt>
                <c:pt idx="178">
                  <c:v>10/26/2021</c:v>
                </c:pt>
                <c:pt idx="179">
                  <c:v>10/27/2021</c:v>
                </c:pt>
                <c:pt idx="180">
                  <c:v>10/28/2021</c:v>
                </c:pt>
                <c:pt idx="181">
                  <c:v>10/29/2021</c:v>
                </c:pt>
                <c:pt idx="182">
                  <c:v>10/30/2021</c:v>
                </c:pt>
                <c:pt idx="183">
                  <c:v>10/31/2021</c:v>
                </c:pt>
              </c:strCache>
            </c:strRef>
          </c:cat>
          <c:val>
            <c:numRef>
              <c:f>Holdout!$C$2:$C$185</c:f>
              <c:numCache>
                <c:formatCode>#,##0</c:formatCode>
                <c:ptCount val="184"/>
                <c:pt idx="0">
                  <c:v>166855.59149301413</c:v>
                </c:pt>
                <c:pt idx="1">
                  <c:v>118839.32138894428</c:v>
                </c:pt>
                <c:pt idx="2">
                  <c:v>55035.689543507273</c:v>
                </c:pt>
                <c:pt idx="3">
                  <c:v>55553.893664125928</c:v>
                </c:pt>
                <c:pt idx="4">
                  <c:v>56563.5935721594</c:v>
                </c:pt>
                <c:pt idx="5">
                  <c:v>54367.343298287895</c:v>
                </c:pt>
                <c:pt idx="6">
                  <c:v>49348.55230282987</c:v>
                </c:pt>
                <c:pt idx="7">
                  <c:v>46021.100322477076</c:v>
                </c:pt>
                <c:pt idx="8">
                  <c:v>44336.554866789287</c:v>
                </c:pt>
                <c:pt idx="9">
                  <c:v>42547.707393833502</c:v>
                </c:pt>
                <c:pt idx="10">
                  <c:v>41482.979672606918</c:v>
                </c:pt>
                <c:pt idx="11">
                  <c:v>38093.739722910374</c:v>
                </c:pt>
                <c:pt idx="12">
                  <c:v>38471.957023609335</c:v>
                </c:pt>
                <c:pt idx="13">
                  <c:v>38597.65773016496</c:v>
                </c:pt>
                <c:pt idx="14">
                  <c:v>38493.02083273336</c:v>
                </c:pt>
                <c:pt idx="15">
                  <c:v>35064.281611013517</c:v>
                </c:pt>
                <c:pt idx="16">
                  <c:v>41196.210185272721</c:v>
                </c:pt>
                <c:pt idx="17">
                  <c:v>231985.71523799995</c:v>
                </c:pt>
                <c:pt idx="18">
                  <c:v>55581.108292453449</c:v>
                </c:pt>
                <c:pt idx="19">
                  <c:v>50507.65527310827</c:v>
                </c:pt>
                <c:pt idx="20">
                  <c:v>45850.998029735994</c:v>
                </c:pt>
                <c:pt idx="21">
                  <c:v>42632.269685932566</c:v>
                </c:pt>
                <c:pt idx="22">
                  <c:v>41394.085590401715</c:v>
                </c:pt>
                <c:pt idx="23">
                  <c:v>40421.331003279804</c:v>
                </c:pt>
                <c:pt idx="24">
                  <c:v>78049.018223999985</c:v>
                </c:pt>
                <c:pt idx="25">
                  <c:v>38166.568206296295</c:v>
                </c:pt>
                <c:pt idx="26">
                  <c:v>37444.005015566312</c:v>
                </c:pt>
                <c:pt idx="27">
                  <c:v>36495.017158114912</c:v>
                </c:pt>
                <c:pt idx="28">
                  <c:v>20008.075983941766</c:v>
                </c:pt>
                <c:pt idx="29">
                  <c:v>27369.708000450966</c:v>
                </c:pt>
                <c:pt idx="30">
                  <c:v>578537.20556643722</c:v>
                </c:pt>
                <c:pt idx="31">
                  <c:v>397529.7996586691</c:v>
                </c:pt>
                <c:pt idx="32">
                  <c:v>154313.76037084035</c:v>
                </c:pt>
                <c:pt idx="33">
                  <c:v>161083.58035449061</c:v>
                </c:pt>
                <c:pt idx="34">
                  <c:v>93050.490314529205</c:v>
                </c:pt>
                <c:pt idx="35">
                  <c:v>88714.681829890498</c:v>
                </c:pt>
                <c:pt idx="36">
                  <c:v>85304.368839817209</c:v>
                </c:pt>
                <c:pt idx="37">
                  <c:v>78568.595193442598</c:v>
                </c:pt>
                <c:pt idx="38">
                  <c:v>67107.918695189481</c:v>
                </c:pt>
                <c:pt idx="39">
                  <c:v>57438.688509832151</c:v>
                </c:pt>
                <c:pt idx="40">
                  <c:v>49860.337318018712</c:v>
                </c:pt>
                <c:pt idx="41">
                  <c:v>44893.990567647452</c:v>
                </c:pt>
                <c:pt idx="42">
                  <c:v>100058.58359400003</c:v>
                </c:pt>
                <c:pt idx="43">
                  <c:v>42789.745700050953</c:v>
                </c:pt>
                <c:pt idx="44">
                  <c:v>44744.747501028454</c:v>
                </c:pt>
                <c:pt idx="45">
                  <c:v>42509.22418725532</c:v>
                </c:pt>
                <c:pt idx="46">
                  <c:v>44934.618345172385</c:v>
                </c:pt>
                <c:pt idx="47">
                  <c:v>25410.005902347748</c:v>
                </c:pt>
                <c:pt idx="48">
                  <c:v>22822.20817362492</c:v>
                </c:pt>
                <c:pt idx="49">
                  <c:v>179809.01592599956</c:v>
                </c:pt>
                <c:pt idx="50">
                  <c:v>43375.363042832716</c:v>
                </c:pt>
                <c:pt idx="51">
                  <c:v>43819.990232204196</c:v>
                </c:pt>
                <c:pt idx="52">
                  <c:v>44206.781782450591</c:v>
                </c:pt>
                <c:pt idx="53">
                  <c:v>44537.376236294789</c:v>
                </c:pt>
                <c:pt idx="54">
                  <c:v>44220.703496563132</c:v>
                </c:pt>
                <c:pt idx="55">
                  <c:v>42947.206725252443</c:v>
                </c:pt>
                <c:pt idx="56">
                  <c:v>41448.879592889141</c:v>
                </c:pt>
                <c:pt idx="57">
                  <c:v>42831.82752862182</c:v>
                </c:pt>
                <c:pt idx="58">
                  <c:v>25546.940396147456</c:v>
                </c:pt>
                <c:pt idx="59">
                  <c:v>25216.003265438361</c:v>
                </c:pt>
                <c:pt idx="60">
                  <c:v>44757.72526545712</c:v>
                </c:pt>
                <c:pt idx="61">
                  <c:v>215141.73850200046</c:v>
                </c:pt>
                <c:pt idx="62">
                  <c:v>90205.153406326077</c:v>
                </c:pt>
                <c:pt idx="63">
                  <c:v>60084.588346548982</c:v>
                </c:pt>
                <c:pt idx="64">
                  <c:v>58216.272197999948</c:v>
                </c:pt>
                <c:pt idx="65">
                  <c:v>45779.045423427197</c:v>
                </c:pt>
                <c:pt idx="66">
                  <c:v>40170.148295654806</c:v>
                </c:pt>
                <c:pt idx="67">
                  <c:v>36498.94576396951</c:v>
                </c:pt>
                <c:pt idx="68">
                  <c:v>33651.940584176191</c:v>
                </c:pt>
                <c:pt idx="69">
                  <c:v>14588.436929058365</c:v>
                </c:pt>
                <c:pt idx="70">
                  <c:v>17936.236239524802</c:v>
                </c:pt>
                <c:pt idx="71">
                  <c:v>240679.7510036921</c:v>
                </c:pt>
                <c:pt idx="72">
                  <c:v>118345.98712425487</c:v>
                </c:pt>
                <c:pt idx="73">
                  <c:v>67537.462244090741</c:v>
                </c:pt>
                <c:pt idx="74">
                  <c:v>32405.615170616678</c:v>
                </c:pt>
                <c:pt idx="75">
                  <c:v>31937.585245477112</c:v>
                </c:pt>
                <c:pt idx="76">
                  <c:v>30198.221456231044</c:v>
                </c:pt>
                <c:pt idx="77">
                  <c:v>51006.762113999954</c:v>
                </c:pt>
                <c:pt idx="78">
                  <c:v>28784.176064677613</c:v>
                </c:pt>
                <c:pt idx="79">
                  <c:v>31184.817537313094</c:v>
                </c:pt>
                <c:pt idx="80">
                  <c:v>9828.404664518881</c:v>
                </c:pt>
                <c:pt idx="81">
                  <c:v>7928.4484740965108</c:v>
                </c:pt>
                <c:pt idx="82">
                  <c:v>321844.51729576779</c:v>
                </c:pt>
                <c:pt idx="83">
                  <c:v>146764.25886668373</c:v>
                </c:pt>
                <c:pt idx="84">
                  <c:v>74708.72614700027</c:v>
                </c:pt>
                <c:pt idx="85">
                  <c:v>34998.707173632647</c:v>
                </c:pt>
                <c:pt idx="86">
                  <c:v>41534.34036829626</c:v>
                </c:pt>
                <c:pt idx="87">
                  <c:v>40364.912831174639</c:v>
                </c:pt>
                <c:pt idx="88">
                  <c:v>40841.824683744366</c:v>
                </c:pt>
                <c:pt idx="89">
                  <c:v>39952.929799319078</c:v>
                </c:pt>
                <c:pt idx="90">
                  <c:v>38838.885097831087</c:v>
                </c:pt>
                <c:pt idx="91">
                  <c:v>38746.661086893742</c:v>
                </c:pt>
                <c:pt idx="92">
                  <c:v>114609.92832599995</c:v>
                </c:pt>
                <c:pt idx="93">
                  <c:v>32234.269134201546</c:v>
                </c:pt>
                <c:pt idx="94">
                  <c:v>31160.498970284338</c:v>
                </c:pt>
                <c:pt idx="95">
                  <c:v>31220.072424473576</c:v>
                </c:pt>
                <c:pt idx="96">
                  <c:v>13692.330897342859</c:v>
                </c:pt>
                <c:pt idx="97">
                  <c:v>16953.426010593626</c:v>
                </c:pt>
                <c:pt idx="98">
                  <c:v>336421.67338199972</c:v>
                </c:pt>
                <c:pt idx="99">
                  <c:v>35931.284139724994</c:v>
                </c:pt>
                <c:pt idx="100">
                  <c:v>36264.507741425849</c:v>
                </c:pt>
                <c:pt idx="101">
                  <c:v>37359.611765782909</c:v>
                </c:pt>
                <c:pt idx="102">
                  <c:v>36970.73292234767</c:v>
                </c:pt>
                <c:pt idx="103">
                  <c:v>34471.115647865758</c:v>
                </c:pt>
                <c:pt idx="104">
                  <c:v>36016.539859325479</c:v>
                </c:pt>
                <c:pt idx="105">
                  <c:v>71805.225191999984</c:v>
                </c:pt>
                <c:pt idx="106">
                  <c:v>38347.255466757808</c:v>
                </c:pt>
                <c:pt idx="107">
                  <c:v>38158.484947505211</c:v>
                </c:pt>
                <c:pt idx="108">
                  <c:v>37003.33463183666</c:v>
                </c:pt>
                <c:pt idx="109">
                  <c:v>20689.133104942001</c:v>
                </c:pt>
                <c:pt idx="110">
                  <c:v>18628.422308040306</c:v>
                </c:pt>
                <c:pt idx="111">
                  <c:v>176000.2691070727</c:v>
                </c:pt>
                <c:pt idx="112">
                  <c:v>95490.787915957204</c:v>
                </c:pt>
                <c:pt idx="113">
                  <c:v>30143.39663443475</c:v>
                </c:pt>
                <c:pt idx="114">
                  <c:v>29332.08509430493</c:v>
                </c:pt>
                <c:pt idx="115">
                  <c:v>29756.247602188745</c:v>
                </c:pt>
                <c:pt idx="116">
                  <c:v>32650.455503999972</c:v>
                </c:pt>
                <c:pt idx="117">
                  <c:v>26363.268461293872</c:v>
                </c:pt>
                <c:pt idx="118">
                  <c:v>34137.583832012424</c:v>
                </c:pt>
                <c:pt idx="119">
                  <c:v>37116.959775843177</c:v>
                </c:pt>
                <c:pt idx="120">
                  <c:v>17487.771556111831</c:v>
                </c:pt>
                <c:pt idx="121">
                  <c:v>18339.009896922889</c:v>
                </c:pt>
                <c:pt idx="122">
                  <c:v>657117.38008540822</c:v>
                </c:pt>
                <c:pt idx="123">
                  <c:v>392598.78611249849</c:v>
                </c:pt>
                <c:pt idx="124">
                  <c:v>245702.173188385</c:v>
                </c:pt>
                <c:pt idx="125">
                  <c:v>145149.08188784542</c:v>
                </c:pt>
                <c:pt idx="126">
                  <c:v>105845.85018212096</c:v>
                </c:pt>
                <c:pt idx="127">
                  <c:v>84577.104158828515</c:v>
                </c:pt>
                <c:pt idx="128">
                  <c:v>68568.886993500972</c:v>
                </c:pt>
                <c:pt idx="129">
                  <c:v>29458.64267405892</c:v>
                </c:pt>
                <c:pt idx="130">
                  <c:v>31254.779637123709</c:v>
                </c:pt>
                <c:pt idx="131">
                  <c:v>110925.02175000001</c:v>
                </c:pt>
                <c:pt idx="132">
                  <c:v>28918.074533682386</c:v>
                </c:pt>
                <c:pt idx="133">
                  <c:v>14495.863915388023</c:v>
                </c:pt>
                <c:pt idx="134">
                  <c:v>14082.490944545292</c:v>
                </c:pt>
                <c:pt idx="135">
                  <c:v>136823.73453673581</c:v>
                </c:pt>
                <c:pt idx="136">
                  <c:v>78936.422596014832</c:v>
                </c:pt>
                <c:pt idx="137">
                  <c:v>30971.604603516684</c:v>
                </c:pt>
                <c:pt idx="138">
                  <c:v>29195.256242642117</c:v>
                </c:pt>
                <c:pt idx="139">
                  <c:v>31284.694439120958</c:v>
                </c:pt>
                <c:pt idx="140">
                  <c:v>34441.274000082565</c:v>
                </c:pt>
                <c:pt idx="141">
                  <c:v>34561.295141987175</c:v>
                </c:pt>
                <c:pt idx="142">
                  <c:v>38887.785413817684</c:v>
                </c:pt>
                <c:pt idx="143">
                  <c:v>14433.582750000025</c:v>
                </c:pt>
                <c:pt idx="144">
                  <c:v>69212.053602000044</c:v>
                </c:pt>
                <c:pt idx="145">
                  <c:v>32973.217986006777</c:v>
                </c:pt>
                <c:pt idx="146">
                  <c:v>27804.756718860921</c:v>
                </c:pt>
                <c:pt idx="147">
                  <c:v>25749.927947698725</c:v>
                </c:pt>
                <c:pt idx="148">
                  <c:v>15973.478008438093</c:v>
                </c:pt>
                <c:pt idx="149">
                  <c:v>19846.662763129352</c:v>
                </c:pt>
                <c:pt idx="150">
                  <c:v>355572.4827824005</c:v>
                </c:pt>
                <c:pt idx="151">
                  <c:v>184881.28783950998</c:v>
                </c:pt>
                <c:pt idx="152">
                  <c:v>102093.57891406273</c:v>
                </c:pt>
                <c:pt idx="153">
                  <c:v>187725.4204632988</c:v>
                </c:pt>
                <c:pt idx="154">
                  <c:v>46770.986868394713</c:v>
                </c:pt>
                <c:pt idx="155">
                  <c:v>47414.468329221883</c:v>
                </c:pt>
                <c:pt idx="156">
                  <c:v>48724.234508978545</c:v>
                </c:pt>
                <c:pt idx="157">
                  <c:v>41750.463943091992</c:v>
                </c:pt>
                <c:pt idx="158">
                  <c:v>36640.789472769888</c:v>
                </c:pt>
                <c:pt idx="159">
                  <c:v>32486.525578275399</c:v>
                </c:pt>
                <c:pt idx="160">
                  <c:v>31522.458463079845</c:v>
                </c:pt>
                <c:pt idx="161">
                  <c:v>31586.452782963093</c:v>
                </c:pt>
                <c:pt idx="162">
                  <c:v>13364.136849130213</c:v>
                </c:pt>
                <c:pt idx="163">
                  <c:v>11109.058421135178</c:v>
                </c:pt>
                <c:pt idx="164">
                  <c:v>126369.33731095312</c:v>
                </c:pt>
                <c:pt idx="165">
                  <c:v>28161.658627493682</c:v>
                </c:pt>
                <c:pt idx="166">
                  <c:v>29202.683873349557</c:v>
                </c:pt>
                <c:pt idx="167">
                  <c:v>28411.545841369014</c:v>
                </c:pt>
                <c:pt idx="168">
                  <c:v>29018.962694891652</c:v>
                </c:pt>
                <c:pt idx="169">
                  <c:v>30139.957416291956</c:v>
                </c:pt>
                <c:pt idx="170">
                  <c:v>28565.867930087839</c:v>
                </c:pt>
                <c:pt idx="171">
                  <c:v>10605.212425367823</c:v>
                </c:pt>
                <c:pt idx="172">
                  <c:v>16759.521523390926</c:v>
                </c:pt>
                <c:pt idx="173">
                  <c:v>198317.61826427182</c:v>
                </c:pt>
                <c:pt idx="174">
                  <c:v>111687.92928443103</c:v>
                </c:pt>
                <c:pt idx="175">
                  <c:v>68459.17598576512</c:v>
                </c:pt>
                <c:pt idx="176">
                  <c:v>48928.284145875768</c:v>
                </c:pt>
                <c:pt idx="177">
                  <c:v>38631.084477482385</c:v>
                </c:pt>
                <c:pt idx="178">
                  <c:v>31562.699167040333</c:v>
                </c:pt>
                <c:pt idx="179">
                  <c:v>6555.6976726439498</c:v>
                </c:pt>
                <c:pt idx="180">
                  <c:v>8098.1860925208439</c:v>
                </c:pt>
                <c:pt idx="181">
                  <c:v>26594.171199916815</c:v>
                </c:pt>
                <c:pt idx="182">
                  <c:v>30256.334301470455</c:v>
                </c:pt>
                <c:pt idx="183">
                  <c:v>297064.83176584105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28-424D-9568-6BBBB3FAA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061352"/>
        <c:axId val="539062008"/>
      </c:lineChart>
      <c:dateAx>
        <c:axId val="539061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062008"/>
        <c:crosses val="autoZero"/>
        <c:auto val="0"/>
        <c:lblOffset val="100"/>
        <c:baseTimeUnit val="days"/>
        <c:majorUnit val="1"/>
        <c:majorTimeUnit val="days"/>
      </c:dateAx>
      <c:valAx>
        <c:axId val="539062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061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50216405739564995"/>
          <c:y val="3.7834755868843647E-2"/>
          <c:w val="0.4289220610165434"/>
          <c:h val="0.9510127603558461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1F6-43D3-8601-4DC8F03D9EE6}"/>
              </c:ext>
            </c:extLst>
          </c:dPt>
          <c:cat>
            <c:multiLvlStrRef>
              <c:f>Contribution!#REF!</c:f>
            </c:multiLvlStrRef>
          </c:cat>
          <c:val>
            <c:numRef>
              <c:f>Contribution!#REF!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543-47C6-9F46-2924E518D6C5}"/>
            </c:ext>
          </c:extLst>
        </c:ser>
        <c:ser>
          <c:idx val="2"/>
          <c:order val="1"/>
          <c:dPt>
            <c:idx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9543-47C6-9F46-2924E518D6C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9543-47C6-9F46-2924E518D6C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9543-47C6-9F46-2924E518D6C5}"/>
              </c:ext>
            </c:extLst>
          </c:dPt>
          <c:dPt>
            <c:idx val="3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9543-47C6-9F46-2924E518D6C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9543-47C6-9F46-2924E518D6C5}"/>
              </c:ext>
            </c:extLst>
          </c:dPt>
          <c:dLbls>
            <c:dLbl>
              <c:idx val="0"/>
              <c:layout>
                <c:manualLayout>
                  <c:x val="2.4358160587069473E-2"/>
                  <c:y val="-5.223050348105158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543-47C6-9F46-2924E518D6C5}"/>
                </c:ext>
              </c:extLst>
            </c:dLbl>
            <c:dLbl>
              <c:idx val="3"/>
              <c:layout>
                <c:manualLayout>
                  <c:x val="-8.2807059831806421E-3"/>
                  <c:y val="2.37809305017273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543-47C6-9F46-2924E518D6C5}"/>
                </c:ext>
              </c:extLst>
            </c:dLbl>
            <c:dLbl>
              <c:idx val="4"/>
              <c:layout>
                <c:manualLayout>
                  <c:x val="-1.1236809684503723E-2"/>
                  <c:y val="-3.017764761587429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543-47C6-9F46-2924E518D6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Base</c:v>
              </c:pt>
              <c:pt idx="1">
                <c:v>TV</c:v>
              </c:pt>
              <c:pt idx="2">
                <c:v>Digital</c:v>
              </c:pt>
              <c:pt idx="3">
                <c:v>Trade</c:v>
              </c:pt>
              <c:pt idx="4">
                <c:v>Consumer Promo</c:v>
              </c:pt>
            </c:strLit>
          </c:cat>
          <c:val>
            <c:numLit>
              <c:formatCode>0.0%</c:formatCode>
              <c:ptCount val="5"/>
              <c:pt idx="0">
                <c:v>0.76916585915789359</c:v>
              </c:pt>
              <c:pt idx="1">
                <c:v>1.6855937325622575E-2</c:v>
              </c:pt>
              <c:pt idx="2">
                <c:v>1.9323159595739946E-2</c:v>
              </c:pt>
              <c:pt idx="3">
                <c:v>0.19339840487218318</c:v>
              </c:pt>
              <c:pt idx="4">
                <c:v>1.256639048560735E-3</c:v>
              </c:pt>
            </c:numLit>
          </c:val>
          <c:extLst>
            <c:ext xmlns:c16="http://schemas.microsoft.com/office/drawing/2014/chart" uri="{C3380CC4-5D6E-409C-BE32-E72D297353CC}">
              <c16:uniqueId val="{0000000D-9543-47C6-9F46-2924E518D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0547423230575107E-2"/>
          <c:y val="8.2925504433922867E-2"/>
          <c:w val="0.34883867074308117"/>
          <c:h val="0.88336889672109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iOS 14.5 -</a:t>
            </a:r>
            <a:r>
              <a:rPr lang="en-US" baseline="0"/>
              <a:t> </a:t>
            </a:r>
            <a:r>
              <a:rPr lang="en-US"/>
              <a:t>Adoption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'Adoption Rate'!$E$19</c:f>
              <c:strCache>
                <c:ptCount val="1"/>
                <c:pt idx="0">
                  <c:v>Adoption Rate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'Adoption Rate'!$F$18:$N$18</c:f>
              <c:strCache>
                <c:ptCount val="8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  <c:pt idx="6">
                  <c:v>Sep</c:v>
                </c:pt>
                <c:pt idx="7">
                  <c:v>Oct</c:v>
                </c:pt>
              </c:strCache>
            </c:strRef>
          </c:cat>
          <c:val>
            <c:numRef>
              <c:f>'Adoption Rate'!$F$19:$N$19</c:f>
              <c:numCache>
                <c:formatCode>0.0%</c:formatCode>
                <c:ptCount val="8"/>
                <c:pt idx="0">
                  <c:v>0</c:v>
                </c:pt>
                <c:pt idx="1">
                  <c:v>1.2E-2</c:v>
                </c:pt>
                <c:pt idx="2">
                  <c:v>0.14499999999999999</c:v>
                </c:pt>
                <c:pt idx="3">
                  <c:v>0.56399999999999995</c:v>
                </c:pt>
                <c:pt idx="4">
                  <c:v>0.78700000000000003</c:v>
                </c:pt>
                <c:pt idx="5">
                  <c:v>0.82399999999999995</c:v>
                </c:pt>
                <c:pt idx="6">
                  <c:v>0.85699999999999998</c:v>
                </c:pt>
                <c:pt idx="7">
                  <c:v>0.877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02-49DE-BF99-A5F4803D2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629136"/>
        <c:axId val="672629792"/>
      </c:lineChart>
      <c:catAx>
        <c:axId val="67262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9792"/>
        <c:crosses val="autoZero"/>
        <c:auto val="1"/>
        <c:lblAlgn val="ctr"/>
        <c:lblOffset val="100"/>
        <c:noMultiLvlLbl val="0"/>
      </c:catAx>
      <c:valAx>
        <c:axId val="6726297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235323</xdr:colOff>
      <xdr:row>0</xdr:row>
      <xdr:rowOff>6386</xdr:rowOff>
    </xdr:from>
    <xdr:to>
      <xdr:col>14</xdr:col>
      <xdr:colOff>90207</xdr:colOff>
      <xdr:row>24</xdr:row>
      <xdr:rowOff>63873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370B92-C8F0-4952-8330-835C38E681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323" y="6386"/>
          <a:ext cx="8326531" cy="47079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586278</xdr:colOff>
      <xdr:row>4</xdr:row>
      <xdr:rowOff>117011</xdr:rowOff>
    </xdr:from>
    <xdr:to>
      <xdr:col>23</xdr:col>
      <xdr:colOff>214311</xdr:colOff>
      <xdr:row>24</xdr:row>
      <xdr:rowOff>95251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AE2F7-8282-4805-BDFB-1A0253A6F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583406</xdr:colOff>
      <xdr:row>4</xdr:row>
      <xdr:rowOff>130967</xdr:rowOff>
    </xdr:from>
    <xdr:to>
      <xdr:col>23</xdr:col>
      <xdr:colOff>452437</xdr:colOff>
      <xdr:row>24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5FB45F-1247-4A81-A7C4-C9CD83127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446170</xdr:colOff>
      <xdr:row>9</xdr:row>
      <xdr:rowOff>35718</xdr:rowOff>
    </xdr:from>
    <xdr:to>
      <xdr:col>20</xdr:col>
      <xdr:colOff>474745</xdr:colOff>
      <xdr:row>18</xdr:row>
      <xdr:rowOff>142848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4FEAF86-30AC-41B8-BD63-8D8D635D63BA}"/>
            </a:ext>
          </a:extLst>
        </xdr:cNvPr>
        <xdr:cNvCxnSpPr/>
      </xdr:nvCxnSpPr>
      <xdr:spPr>
        <a:xfrm flipV="1">
          <a:off x="14852733" y="1750218"/>
          <a:ext cx="28575" cy="1821630"/>
        </a:xfrm>
        <a:prstGeom prst="line">
          <a:avLst/>
        </a:prstGeom>
        <a:ln w="12700">
          <a:solidFill>
            <a:schemeClr val="bg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237415</xdr:colOff>
      <xdr:row>9</xdr:row>
      <xdr:rowOff>23812</xdr:rowOff>
    </xdr:from>
    <xdr:to>
      <xdr:col>23</xdr:col>
      <xdr:colOff>256465</xdr:colOff>
      <xdr:row>18</xdr:row>
      <xdr:rowOff>130942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B00E34A2-99D5-4EB0-9585-8847E8D740CD}"/>
            </a:ext>
          </a:extLst>
        </xdr:cNvPr>
        <xdr:cNvCxnSpPr/>
      </xdr:nvCxnSpPr>
      <xdr:spPr>
        <a:xfrm flipV="1">
          <a:off x="16465634" y="1738312"/>
          <a:ext cx="19050" cy="1821630"/>
        </a:xfrm>
        <a:prstGeom prst="line">
          <a:avLst/>
        </a:prstGeom>
        <a:ln w="12700">
          <a:solidFill>
            <a:schemeClr val="bg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35710</xdr:colOff>
      <xdr:row>8</xdr:row>
      <xdr:rowOff>2801</xdr:rowOff>
    </xdr:from>
    <xdr:to>
      <xdr:col>24</xdr:col>
      <xdr:colOff>75523</xdr:colOff>
      <xdr:row>10</xdr:row>
      <xdr:rowOff>26131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E75966A-5CDB-44CB-AB05-B458CED5AF87}"/>
            </a:ext>
          </a:extLst>
        </xdr:cNvPr>
        <xdr:cNvSpPr txBox="1"/>
      </xdr:nvSpPr>
      <xdr:spPr>
        <a:xfrm>
          <a:off x="14442273" y="1526801"/>
          <a:ext cx="2468688" cy="4043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800" b="1">
              <a:solidFill>
                <a:schemeClr val="bg2"/>
              </a:solidFill>
              <a:latin typeface="+mn-lt"/>
              <a:cs typeface="Aharoni" panose="02010803020104030203" pitchFamily="2" charset="-79"/>
            </a:rPr>
            <a:t>Holdout Period</a:t>
          </a:r>
        </a:p>
        <a:p>
          <a:pPr algn="ctr"/>
          <a:r>
            <a:rPr lang="en-US" sz="800" b="1">
              <a:solidFill>
                <a:schemeClr val="bg2"/>
              </a:solidFill>
              <a:latin typeface="+mn-lt"/>
              <a:cs typeface="Aharoni" panose="02010803020104030203" pitchFamily="2" charset="-79"/>
            </a:rPr>
            <a:t>(1st</a:t>
          </a:r>
          <a:r>
            <a:rPr lang="en-US" sz="800" b="1" baseline="0">
              <a:solidFill>
                <a:schemeClr val="bg2"/>
              </a:solidFill>
              <a:latin typeface="+mn-lt"/>
              <a:cs typeface="Aharoni" panose="02010803020104030203" pitchFamily="2" charset="-79"/>
            </a:rPr>
            <a:t> Oct - 31st Oct 2021)</a:t>
          </a:r>
          <a:endParaRPr lang="en-US" sz="800" b="1">
            <a:solidFill>
              <a:schemeClr val="bg2"/>
            </a:solidFill>
            <a:latin typeface="+mn-lt"/>
            <a:cs typeface="Aharoni" panose="02010803020104030203" pitchFamily="2" charset="-79"/>
          </a:endParaRPr>
        </a:p>
      </xdr:txBody>
    </xdr:sp>
    <xdr:clientData/>
  </xdr:twoCellAnchor>
  <xdr:twoCellAnchor>
    <xdr:from>
      <xdr:col>20</xdr:col>
      <xdr:colOff>570900</xdr:colOff>
      <xdr:row>10</xdr:row>
      <xdr:rowOff>171590</xdr:rowOff>
    </xdr:from>
    <xdr:to>
      <xdr:col>23</xdr:col>
      <xdr:colOff>178585</xdr:colOff>
      <xdr:row>10</xdr:row>
      <xdr:rowOff>178594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4ED742A4-B40C-42B1-853E-1F7846D5480D}"/>
            </a:ext>
          </a:extLst>
        </xdr:cNvPr>
        <xdr:cNvCxnSpPr/>
      </xdr:nvCxnSpPr>
      <xdr:spPr>
        <a:xfrm>
          <a:off x="14977463" y="2076590"/>
          <a:ext cx="1429341" cy="7004"/>
        </a:xfrm>
        <a:prstGeom prst="straightConnector1">
          <a:avLst/>
        </a:prstGeom>
        <a:ln w="12700">
          <a:solidFill>
            <a:schemeClr val="bg2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593912</xdr:colOff>
      <xdr:row>0</xdr:row>
      <xdr:rowOff>0</xdr:rowOff>
    </xdr:from>
    <xdr:to>
      <xdr:col>5</xdr:col>
      <xdr:colOff>506393</xdr:colOff>
      <xdr:row>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1309E1-C7A3-433A-BA35-1B45DED8B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590549</xdr:colOff>
      <xdr:row>1</xdr:row>
      <xdr:rowOff>0</xdr:rowOff>
    </xdr:from>
    <xdr:to>
      <xdr:col>13</xdr:col>
      <xdr:colOff>590549</xdr:colOff>
      <xdr:row>14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EABDC4-1BEF-4F34-BBE7-C53C4AE78E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4</xdr:row>
      <xdr:rowOff>28575</xdr:rowOff>
    </xdr:from>
    <xdr:to>
      <xdr:col>6</xdr:col>
      <xdr:colOff>238125</xdr:colOff>
      <xdr:row>13</xdr:row>
      <xdr:rowOff>95036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266355A-644E-41A1-AD0C-8C0C52D94E1E}"/>
            </a:ext>
          </a:extLst>
        </xdr:cNvPr>
        <xdr:cNvCxnSpPr/>
      </xdr:nvCxnSpPr>
      <xdr:spPr>
        <a:xfrm flipV="1">
          <a:off x="4305300" y="790575"/>
          <a:ext cx="28575" cy="1780961"/>
        </a:xfrm>
        <a:prstGeom prst="line">
          <a:avLst/>
        </a:prstGeom>
        <a:ln w="12700">
          <a:solidFill>
            <a:schemeClr val="bg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476250</xdr:colOff>
      <xdr:row>4</xdr:row>
      <xdr:rowOff>9525</xdr:rowOff>
    </xdr:from>
    <xdr:to>
      <xdr:col>7</xdr:col>
      <xdr:colOff>504825</xdr:colOff>
      <xdr:row>13</xdr:row>
      <xdr:rowOff>75986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100A51AD-A647-43C8-85E8-6B1CDA481E9C}"/>
            </a:ext>
          </a:extLst>
        </xdr:cNvPr>
        <xdr:cNvCxnSpPr/>
      </xdr:nvCxnSpPr>
      <xdr:spPr>
        <a:xfrm flipV="1">
          <a:off x="5305425" y="771525"/>
          <a:ext cx="28575" cy="1780961"/>
        </a:xfrm>
        <a:prstGeom prst="line">
          <a:avLst/>
        </a:prstGeom>
        <a:ln w="12700">
          <a:solidFill>
            <a:schemeClr val="bg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4</xdr:row>
      <xdr:rowOff>57150</xdr:rowOff>
    </xdr:from>
    <xdr:to>
      <xdr:col>10</xdr:col>
      <xdr:colOff>47625</xdr:colOff>
      <xdr:row>13</xdr:row>
      <xdr:rowOff>123611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D5DFB4B8-8143-4943-92BE-F38EB315F39B}"/>
            </a:ext>
          </a:extLst>
        </xdr:cNvPr>
        <xdr:cNvCxnSpPr/>
      </xdr:nvCxnSpPr>
      <xdr:spPr>
        <a:xfrm flipV="1">
          <a:off x="6677025" y="819150"/>
          <a:ext cx="28575" cy="1780961"/>
        </a:xfrm>
        <a:prstGeom prst="line">
          <a:avLst/>
        </a:prstGeom>
        <a:ln w="12700">
          <a:solidFill>
            <a:schemeClr val="bg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657225</xdr:colOff>
      <xdr:row>2</xdr:row>
      <xdr:rowOff>171450</xdr:rowOff>
    </xdr:from>
    <xdr:to>
      <xdr:col>5</xdr:col>
      <xdr:colOff>504825</xdr:colOff>
      <xdr:row>4</xdr:row>
      <xdr:rowOff>186218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8BF0E2E-4B34-4657-AF78-5AC216B6C217}"/>
            </a:ext>
          </a:extLst>
        </xdr:cNvPr>
        <xdr:cNvSpPr txBox="1"/>
      </xdr:nvSpPr>
      <xdr:spPr>
        <a:xfrm>
          <a:off x="3095625" y="552450"/>
          <a:ext cx="771525" cy="3957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1">
              <a:solidFill>
                <a:schemeClr val="bg1">
                  <a:lumMod val="50000"/>
                </a:schemeClr>
              </a:solidFill>
              <a:latin typeface="+mn-lt"/>
              <a:cs typeface="Aharoni" panose="02010803020104030203" pitchFamily="2" charset="-79"/>
            </a:rPr>
            <a:t>Pre iOS</a:t>
          </a:r>
        </a:p>
      </xdr:txBody>
    </xdr:sp>
    <xdr:clientData/>
  </xdr:twoCellAnchor>
  <xdr:twoCellAnchor>
    <xdr:from>
      <xdr:col>6</xdr:col>
      <xdr:colOff>200025</xdr:colOff>
      <xdr:row>2</xdr:row>
      <xdr:rowOff>161925</xdr:rowOff>
    </xdr:from>
    <xdr:to>
      <xdr:col>7</xdr:col>
      <xdr:colOff>238125</xdr:colOff>
      <xdr:row>4</xdr:row>
      <xdr:rowOff>176693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47B8211-5032-4251-9189-4882D7CA9A1A}"/>
            </a:ext>
          </a:extLst>
        </xdr:cNvPr>
        <xdr:cNvSpPr txBox="1"/>
      </xdr:nvSpPr>
      <xdr:spPr>
        <a:xfrm>
          <a:off x="4295775" y="542925"/>
          <a:ext cx="771525" cy="3957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1">
              <a:solidFill>
                <a:schemeClr val="bg2"/>
              </a:solidFill>
              <a:latin typeface="+mn-lt"/>
              <a:cs typeface="Aharoni" panose="02010803020104030203" pitchFamily="2" charset="-79"/>
            </a:rPr>
            <a:t>Post iOS S1</a:t>
          </a:r>
        </a:p>
      </xdr:txBody>
    </xdr:sp>
    <xdr:clientData/>
  </xdr:twoCellAnchor>
  <xdr:twoCellAnchor>
    <xdr:from>
      <xdr:col>8</xdr:col>
      <xdr:colOff>247650</xdr:colOff>
      <xdr:row>2</xdr:row>
      <xdr:rowOff>171450</xdr:rowOff>
    </xdr:from>
    <xdr:to>
      <xdr:col>9</xdr:col>
      <xdr:colOff>409575</xdr:colOff>
      <xdr:row>4</xdr:row>
      <xdr:rowOff>186218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60EDA91-C09B-4E5B-A223-2C0EDFDA7E7B}"/>
            </a:ext>
          </a:extLst>
        </xdr:cNvPr>
        <xdr:cNvSpPr txBox="1"/>
      </xdr:nvSpPr>
      <xdr:spPr>
        <a:xfrm>
          <a:off x="5686425" y="552450"/>
          <a:ext cx="771525" cy="3957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1">
              <a:solidFill>
                <a:schemeClr val="bg2"/>
              </a:solidFill>
              <a:latin typeface="+mn-lt"/>
              <a:cs typeface="Aharoni" panose="02010803020104030203" pitchFamily="2" charset="-79"/>
            </a:rPr>
            <a:t>Post iOS S2</a:t>
          </a:r>
        </a:p>
      </xdr:txBody>
    </xdr:sp>
    <xdr:clientData/>
  </xdr:twoCellAnchor>
  <xdr:twoCellAnchor>
    <xdr:from>
      <xdr:col>10</xdr:col>
      <xdr:colOff>381000</xdr:colOff>
      <xdr:row>2</xdr:row>
      <xdr:rowOff>180975</xdr:rowOff>
    </xdr:from>
    <xdr:to>
      <xdr:col>11</xdr:col>
      <xdr:colOff>542925</xdr:colOff>
      <xdr:row>5</xdr:row>
      <xdr:rowOff>5243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7F8B2A7-6798-4257-8B7B-D1990C7853FB}"/>
            </a:ext>
          </a:extLst>
        </xdr:cNvPr>
        <xdr:cNvSpPr txBox="1"/>
      </xdr:nvSpPr>
      <xdr:spPr>
        <a:xfrm>
          <a:off x="7038975" y="561975"/>
          <a:ext cx="771525" cy="3957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1">
              <a:solidFill>
                <a:schemeClr val="bg2"/>
              </a:solidFill>
              <a:latin typeface="+mn-lt"/>
              <a:cs typeface="Aharoni" panose="02010803020104030203" pitchFamily="2" charset="-79"/>
            </a:rPr>
            <a:t>Post iOS S3</a:t>
          </a:r>
        </a:p>
      </xdr:txBody>
    </xdr:sp>
    <xdr:clientData/>
  </xdr:twoCellAnchor>
  <xdr:twoCellAnchor>
    <xdr:from>
      <xdr:col>6</xdr:col>
      <xdr:colOff>438150</xdr:colOff>
      <xdr:row>10</xdr:row>
      <xdr:rowOff>28575</xdr:rowOff>
    </xdr:from>
    <xdr:to>
      <xdr:col>12</xdr:col>
      <xdr:colOff>152400</xdr:colOff>
      <xdr:row>10</xdr:row>
      <xdr:rowOff>47625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B46916F2-2AB7-4858-B021-6FE73BDCFB90}"/>
            </a:ext>
          </a:extLst>
        </xdr:cNvPr>
        <xdr:cNvCxnSpPr/>
      </xdr:nvCxnSpPr>
      <xdr:spPr>
        <a:xfrm flipV="1">
          <a:off x="4533900" y="1933575"/>
          <a:ext cx="3495675" cy="19050"/>
        </a:xfrm>
        <a:prstGeom prst="straightConnector1">
          <a:avLst/>
        </a:prstGeom>
        <a:ln>
          <a:solidFill>
            <a:schemeClr val="bg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142875</xdr:colOff>
      <xdr:row>4</xdr:row>
      <xdr:rowOff>66675</xdr:rowOff>
    </xdr:from>
    <xdr:to>
      <xdr:col>12</xdr:col>
      <xdr:colOff>171450</xdr:colOff>
      <xdr:row>13</xdr:row>
      <xdr:rowOff>133136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319CC6D7-708F-48EE-8AE0-5F62769DF38C}"/>
            </a:ext>
          </a:extLst>
        </xdr:cNvPr>
        <xdr:cNvCxnSpPr/>
      </xdr:nvCxnSpPr>
      <xdr:spPr>
        <a:xfrm flipV="1">
          <a:off x="8020050" y="828675"/>
          <a:ext cx="28575" cy="1780961"/>
        </a:xfrm>
        <a:prstGeom prst="line">
          <a:avLst/>
        </a:prstGeom>
        <a:ln w="12700">
          <a:solidFill>
            <a:schemeClr val="bg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542925</xdr:colOff>
      <xdr:row>8</xdr:row>
      <xdr:rowOff>114300</xdr:rowOff>
    </xdr:from>
    <xdr:ext cx="1295291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AF305458-7BE8-41B9-8A10-5F9B2B815D8D}"/>
            </a:ext>
          </a:extLst>
        </xdr:cNvPr>
        <xdr:cNvSpPr txBox="1"/>
      </xdr:nvSpPr>
      <xdr:spPr>
        <a:xfrm>
          <a:off x="5372100" y="1638300"/>
          <a:ext cx="1295291" cy="264560"/>
        </a:xfrm>
        <a:prstGeom prst="rect">
          <a:avLst/>
        </a:prstGeom>
        <a:solidFill>
          <a:schemeClr val="bg1">
            <a:lumMod val="6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MODELING PERIOD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329439</xdr:colOff>
      <xdr:row>4</xdr:row>
      <xdr:rowOff>0</xdr:rowOff>
    </xdr:from>
    <xdr:to>
      <xdr:col>7</xdr:col>
      <xdr:colOff>500062</xdr:colOff>
      <xdr:row>4</xdr:row>
      <xdr:rowOff>6626</xdr:rowOff>
    </xdr:to>
    <xdr:sp macro="" textlink="">
      <xdr:nvSpPr>
        <xdr:cNvPr id="3" name="Arrow: Up 2">
          <a:extLst>
            <a:ext uri="{FF2B5EF4-FFF2-40B4-BE49-F238E27FC236}">
              <a16:creationId xmlns:a16="http://schemas.microsoft.com/office/drawing/2014/main" id="{9DA6FCD1-3B82-46E3-BC9F-6C6A7BFDAA06}"/>
            </a:ext>
          </a:extLst>
        </xdr:cNvPr>
        <xdr:cNvSpPr/>
      </xdr:nvSpPr>
      <xdr:spPr>
        <a:xfrm rot="10800000">
          <a:off x="6349239" y="1420051"/>
          <a:ext cx="170623" cy="177250"/>
        </a:xfrm>
        <a:prstGeom prst="up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360915</xdr:colOff>
      <xdr:row>5</xdr:row>
      <xdr:rowOff>45144</xdr:rowOff>
    </xdr:from>
    <xdr:to>
      <xdr:col>7</xdr:col>
      <xdr:colOff>534850</xdr:colOff>
      <xdr:row>6</xdr:row>
      <xdr:rowOff>0</xdr:rowOff>
    </xdr:to>
    <xdr:sp macro="" textlink="">
      <xdr:nvSpPr>
        <xdr:cNvPr id="5" name="Arrow: Up 4">
          <a:extLst>
            <a:ext uri="{FF2B5EF4-FFF2-40B4-BE49-F238E27FC236}">
              <a16:creationId xmlns:a16="http://schemas.microsoft.com/office/drawing/2014/main" id="{039875D8-2E0D-44B9-A39C-BF3BE0043B34}"/>
            </a:ext>
          </a:extLst>
        </xdr:cNvPr>
        <xdr:cNvSpPr/>
      </xdr:nvSpPr>
      <xdr:spPr>
        <a:xfrm rot="10800000">
          <a:off x="7293458" y="1254405"/>
          <a:ext cx="173935" cy="145356"/>
        </a:xfrm>
        <a:prstGeom prst="up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362572</xdr:colOff>
      <xdr:row>6</xdr:row>
      <xdr:rowOff>28574</xdr:rowOff>
    </xdr:from>
    <xdr:to>
      <xdr:col>7</xdr:col>
      <xdr:colOff>536507</xdr:colOff>
      <xdr:row>6</xdr:row>
      <xdr:rowOff>177661</xdr:rowOff>
    </xdr:to>
    <xdr:sp macro="" textlink="">
      <xdr:nvSpPr>
        <xdr:cNvPr id="7" name="Arrow: Up 6">
          <a:extLst>
            <a:ext uri="{FF2B5EF4-FFF2-40B4-BE49-F238E27FC236}">
              <a16:creationId xmlns:a16="http://schemas.microsoft.com/office/drawing/2014/main" id="{B60AA7BA-E4C5-477C-BE1F-4D5C6663F966}"/>
            </a:ext>
          </a:extLst>
        </xdr:cNvPr>
        <xdr:cNvSpPr/>
      </xdr:nvSpPr>
      <xdr:spPr>
        <a:xfrm>
          <a:off x="7295115" y="1047335"/>
          <a:ext cx="173935" cy="149087"/>
        </a:xfrm>
        <a:prstGeom prst="upArrow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365885</xdr:colOff>
      <xdr:row>4</xdr:row>
      <xdr:rowOff>23604</xdr:rowOff>
    </xdr:from>
    <xdr:to>
      <xdr:col>7</xdr:col>
      <xdr:colOff>539820</xdr:colOff>
      <xdr:row>4</xdr:row>
      <xdr:rowOff>172691</xdr:rowOff>
    </xdr:to>
    <xdr:sp macro="" textlink="">
      <xdr:nvSpPr>
        <xdr:cNvPr id="8" name="Arrow: Up 7">
          <a:extLst>
            <a:ext uri="{FF2B5EF4-FFF2-40B4-BE49-F238E27FC236}">
              <a16:creationId xmlns:a16="http://schemas.microsoft.com/office/drawing/2014/main" id="{85FD0F31-462C-4AA1-AE02-3EC93E2EEB21}"/>
            </a:ext>
          </a:extLst>
        </xdr:cNvPr>
        <xdr:cNvSpPr/>
      </xdr:nvSpPr>
      <xdr:spPr>
        <a:xfrm>
          <a:off x="6395624" y="1042365"/>
          <a:ext cx="173935" cy="149087"/>
        </a:xfrm>
        <a:prstGeom prst="upArrow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357770</xdr:colOff>
      <xdr:row>3</xdr:row>
      <xdr:rowOff>51110</xdr:rowOff>
    </xdr:from>
    <xdr:to>
      <xdr:col>7</xdr:col>
      <xdr:colOff>539988</xdr:colOff>
      <xdr:row>3</xdr:row>
      <xdr:rowOff>169288</xdr:rowOff>
    </xdr:to>
    <xdr:sp macro="" textlink="">
      <xdr:nvSpPr>
        <xdr:cNvPr id="4" name="Arrow: Left-Right 3">
          <a:extLst>
            <a:ext uri="{FF2B5EF4-FFF2-40B4-BE49-F238E27FC236}">
              <a16:creationId xmlns:a16="http://schemas.microsoft.com/office/drawing/2014/main" id="{1574E4D5-97C4-4F6E-94E0-95DB2FD91DC8}"/>
            </a:ext>
          </a:extLst>
        </xdr:cNvPr>
        <xdr:cNvSpPr/>
      </xdr:nvSpPr>
      <xdr:spPr>
        <a:xfrm>
          <a:off x="6379429" y="878159"/>
          <a:ext cx="182218" cy="118178"/>
        </a:xfrm>
        <a:prstGeom prst="leftRightArrow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`</a:t>
          </a:r>
        </a:p>
      </xdr:txBody>
    </xdr:sp>
    <xdr:clientData/>
  </xdr:twoCellAnchor>
  <xdr:twoCellAnchor>
    <xdr:from>
      <xdr:col>7</xdr:col>
      <xdr:colOff>357972</xdr:colOff>
      <xdr:row>2</xdr:row>
      <xdr:rowOff>33332</xdr:rowOff>
    </xdr:from>
    <xdr:to>
      <xdr:col>7</xdr:col>
      <xdr:colOff>540190</xdr:colOff>
      <xdr:row>2</xdr:row>
      <xdr:rowOff>151510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CBF3F787-AE84-4E17-AED2-7A7B8C9861A9}"/>
            </a:ext>
          </a:extLst>
        </xdr:cNvPr>
        <xdr:cNvSpPr/>
      </xdr:nvSpPr>
      <xdr:spPr>
        <a:xfrm>
          <a:off x="6387711" y="671093"/>
          <a:ext cx="182218" cy="118178"/>
        </a:xfrm>
        <a:prstGeom prst="leftRightArrow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`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57949-1686-477E-AFD8-A15006D503D9}">
  <sheetPr codeName="Sheet1"/>
  <dimension ref="P2:R19"/>
  <sheetViews>
    <sheetView showGridLines="0" zoomScale="85" zoomScaleNormal="85" workbookViewId="0">
      <selection activeCell="Q3" sqref="Q3"/>
    </sheetView>
  </sheetViews>
  <sheetFormatPr defaultRowHeight="15" x14ac:dyDescent="0.25"/>
  <cols>
    <col min="16" max="16" width="19.140625" bestFit="1" customWidth="1"/>
    <col min="17" max="17" width="23.85546875" bestFit="1" customWidth="1"/>
    <col min="18" max="18" width="38.85546875" bestFit="1" customWidth="1"/>
    <col min="19" max="19" width="23.85546875" bestFit="1" customWidth="1"/>
    <col min="20" max="20" width="38.85546875" bestFit="1" customWidth="1"/>
  </cols>
  <sheetData>
    <row r="2" spans="16:18" x14ac:dyDescent="0.25">
      <c r="P2" s="202" t="s">
        <v>98</v>
      </c>
      <c r="Q2" s="203"/>
    </row>
    <row r="3" spans="16:18" x14ac:dyDescent="0.25">
      <c r="P3" s="31" t="s">
        <v>99</v>
      </c>
      <c r="Q3" s="31" t="s">
        <v>227</v>
      </c>
    </row>
    <row r="4" spans="16:18" ht="16.5" customHeight="1" x14ac:dyDescent="0.25">
      <c r="P4" s="31" t="s">
        <v>15</v>
      </c>
      <c r="Q4" s="31" t="s">
        <v>225</v>
      </c>
      <c r="R4" s="36"/>
    </row>
    <row r="5" spans="16:18" x14ac:dyDescent="0.25">
      <c r="P5" s="31" t="s">
        <v>100</v>
      </c>
      <c r="Q5" s="31" t="s">
        <v>300</v>
      </c>
    </row>
    <row r="6" spans="16:18" x14ac:dyDescent="0.25">
      <c r="P6" s="31" t="s">
        <v>102</v>
      </c>
      <c r="Q6" s="31">
        <v>184</v>
      </c>
    </row>
    <row r="7" spans="16:18" x14ac:dyDescent="0.25">
      <c r="P7" s="31" t="s">
        <v>101</v>
      </c>
      <c r="Q7" s="31" t="s">
        <v>226</v>
      </c>
    </row>
    <row r="8" spans="16:18" x14ac:dyDescent="0.25">
      <c r="P8" s="31" t="s">
        <v>103</v>
      </c>
      <c r="Q8" s="31" t="s">
        <v>228</v>
      </c>
    </row>
    <row r="9" spans="16:18" ht="15.75" thickBot="1" x14ac:dyDescent="0.3"/>
    <row r="10" spans="16:18" ht="15.75" thickBot="1" x14ac:dyDescent="0.3">
      <c r="P10" s="21" t="s">
        <v>6</v>
      </c>
      <c r="Q10" s="22" t="s">
        <v>7</v>
      </c>
      <c r="R10" s="23" t="s">
        <v>11</v>
      </c>
    </row>
    <row r="11" spans="16:18" ht="15.75" thickBot="1" x14ac:dyDescent="0.3">
      <c r="P11" s="174" t="s">
        <v>10</v>
      </c>
      <c r="Q11" s="175" t="s">
        <v>14</v>
      </c>
      <c r="R11" s="136" t="s">
        <v>232</v>
      </c>
    </row>
    <row r="12" spans="16:18" x14ac:dyDescent="0.25">
      <c r="P12" s="204" t="s">
        <v>9</v>
      </c>
      <c r="Q12" s="206" t="s">
        <v>8</v>
      </c>
      <c r="R12" s="169" t="s">
        <v>229</v>
      </c>
    </row>
    <row r="13" spans="16:18" x14ac:dyDescent="0.25">
      <c r="P13" s="204"/>
      <c r="Q13" s="206"/>
      <c r="R13" s="172" t="s">
        <v>222</v>
      </c>
    </row>
    <row r="14" spans="16:18" x14ac:dyDescent="0.25">
      <c r="P14" s="204"/>
      <c r="Q14" s="206"/>
      <c r="R14" s="172" t="s">
        <v>96</v>
      </c>
    </row>
    <row r="15" spans="16:18" x14ac:dyDescent="0.25">
      <c r="P15" s="204"/>
      <c r="Q15" s="206"/>
      <c r="R15" s="137" t="s">
        <v>224</v>
      </c>
    </row>
    <row r="16" spans="16:18" x14ac:dyDescent="0.25">
      <c r="P16" s="204"/>
      <c r="Q16" s="206"/>
      <c r="R16" s="137" t="s">
        <v>223</v>
      </c>
    </row>
    <row r="17" spans="16:18" x14ac:dyDescent="0.25">
      <c r="P17" s="204"/>
      <c r="Q17" s="206"/>
      <c r="R17" s="171" t="s">
        <v>230</v>
      </c>
    </row>
    <row r="18" spans="16:18" ht="15.75" thickBot="1" x14ac:dyDescent="0.3">
      <c r="P18" s="204"/>
      <c r="Q18" s="207"/>
      <c r="R18" s="173" t="s">
        <v>231</v>
      </c>
    </row>
    <row r="19" spans="16:18" ht="15.75" thickBot="1" x14ac:dyDescent="0.3">
      <c r="P19" s="205"/>
      <c r="Q19" s="134" t="s">
        <v>97</v>
      </c>
      <c r="R19" s="135" t="s">
        <v>235</v>
      </c>
    </row>
  </sheetData>
  <mergeCells count="3">
    <mergeCell ref="P2:Q2"/>
    <mergeCell ref="P12:P19"/>
    <mergeCell ref="Q12:Q18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76ADA-D235-4560-90D4-5D62CD9CECEF}">
  <dimension ref="A1:E6"/>
  <sheetViews>
    <sheetView workbookViewId="0">
      <selection activeCell="A2" sqref="A2:A4"/>
    </sheetView>
  </sheetViews>
  <sheetFormatPr defaultRowHeight="15" x14ac:dyDescent="0.25"/>
  <cols>
    <col min="1" max="1" width="15.5703125" style="102" bestFit="1" customWidth="1"/>
    <col min="2" max="2" width="9.140625" style="102"/>
    <col min="3" max="3" width="10.5703125" style="102" bestFit="1" customWidth="1"/>
    <col min="4" max="16384" width="9.140625" style="102"/>
  </cols>
  <sheetData>
    <row r="1" spans="1:5" x14ac:dyDescent="0.25">
      <c r="A1" s="177" t="s">
        <v>317</v>
      </c>
      <c r="B1" s="177"/>
      <c r="C1" s="177" t="s">
        <v>264</v>
      </c>
      <c r="D1" s="177"/>
      <c r="E1" s="177"/>
    </row>
    <row r="2" spans="1:5" x14ac:dyDescent="0.25">
      <c r="A2" s="177" t="s">
        <v>233</v>
      </c>
      <c r="B2" s="178" t="s">
        <v>267</v>
      </c>
      <c r="C2" s="179">
        <v>1858209</v>
      </c>
      <c r="D2" s="177"/>
      <c r="E2" s="177"/>
    </row>
    <row r="3" spans="1:5" x14ac:dyDescent="0.25">
      <c r="A3" s="177" t="s">
        <v>234</v>
      </c>
      <c r="B3" s="178" t="s">
        <v>267</v>
      </c>
      <c r="C3" s="179">
        <v>624362</v>
      </c>
      <c r="D3" s="177"/>
      <c r="E3" s="177"/>
    </row>
    <row r="4" spans="1:5" x14ac:dyDescent="0.25">
      <c r="A4" s="177" t="s">
        <v>266</v>
      </c>
      <c r="B4" s="178" t="s">
        <v>267</v>
      </c>
      <c r="C4" s="179">
        <v>70395</v>
      </c>
      <c r="D4" s="177"/>
      <c r="E4" s="177"/>
    </row>
    <row r="5" spans="1:5" x14ac:dyDescent="0.25">
      <c r="A5" s="177"/>
      <c r="B5" s="177"/>
      <c r="C5" s="177"/>
      <c r="D5" s="177"/>
      <c r="E5" s="177"/>
    </row>
    <row r="6" spans="1:5" x14ac:dyDescent="0.25">
      <c r="A6" s="177"/>
      <c r="B6" s="177"/>
      <c r="C6" s="177"/>
      <c r="D6" s="177"/>
      <c r="E6" s="17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81F26-0EBD-4406-92F6-C2CCCD83D0B8}">
  <sheetPr codeName="Sheet2"/>
  <dimension ref="A1:P185"/>
  <sheetViews>
    <sheetView showGridLines="0" topLeftCell="G1" zoomScale="80" zoomScaleNormal="80" workbookViewId="0">
      <selection activeCell="H2" sqref="H2"/>
    </sheetView>
  </sheetViews>
  <sheetFormatPr defaultRowHeight="15" x14ac:dyDescent="0.25"/>
  <cols>
    <col min="2" max="3" width="10.28515625" bestFit="1" customWidth="1"/>
    <col min="4" max="4" width="10.85546875" bestFit="1" customWidth="1"/>
    <col min="6" max="6" width="12.140625" bestFit="1" customWidth="1"/>
    <col min="7" max="7" width="9.5703125" bestFit="1" customWidth="1"/>
    <col min="9" max="9" width="18.5703125" customWidth="1"/>
    <col min="10" max="10" width="13.7109375" customWidth="1"/>
    <col min="11" max="11" width="16" bestFit="1" customWidth="1"/>
    <col min="12" max="12" width="21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3">
        <f>SUM(B2:B185)</f>
        <v>13029928.036163995</v>
      </c>
      <c r="I1" s="208" t="s">
        <v>299</v>
      </c>
      <c r="J1" s="208"/>
      <c r="L1" s="208" t="s">
        <v>23</v>
      </c>
      <c r="M1" s="208"/>
      <c r="O1" s="167">
        <f>AVERAGE(E2:E185)</f>
        <v>0.3319885871036507</v>
      </c>
      <c r="P1" s="167">
        <f>SUMPRODUCT(E155:E185,B155:B185)/SUM(B155:B185)</f>
        <v>0.1792916399080382</v>
      </c>
    </row>
    <row r="2" spans="1:16" x14ac:dyDescent="0.25">
      <c r="A2" s="2" t="s">
        <v>104</v>
      </c>
      <c r="B2" s="307">
        <v>186837.35373</v>
      </c>
      <c r="C2" s="308">
        <v>166855.591493015</v>
      </c>
      <c r="D2" s="5">
        <f t="shared" ref="D2:D29" si="0">B2-C2</f>
        <v>19981.762236985</v>
      </c>
      <c r="E2" s="102">
        <f t="shared" ref="E2:E29" si="1">ABS(D2)/B2</f>
        <v>0.10694736270917639</v>
      </c>
      <c r="F2" s="33"/>
      <c r="I2" s="26" t="s">
        <v>5</v>
      </c>
      <c r="J2" s="3">
        <f>RSQ(B2:B185,C2:C185)</f>
        <v>0.95783602221102637</v>
      </c>
      <c r="L2" s="26" t="s">
        <v>5</v>
      </c>
      <c r="M2" s="24" t="s">
        <v>22</v>
      </c>
      <c r="O2" s="4"/>
      <c r="P2" s="4"/>
    </row>
    <row r="3" spans="1:16" x14ac:dyDescent="0.25">
      <c r="A3" s="2" t="s">
        <v>105</v>
      </c>
      <c r="B3" s="307">
        <v>82430.176751999999</v>
      </c>
      <c r="C3" s="308">
        <v>118839.321388945</v>
      </c>
      <c r="D3" s="5">
        <f t="shared" si="0"/>
        <v>-36409.144636944999</v>
      </c>
      <c r="E3" s="102">
        <f t="shared" si="1"/>
        <v>0.44169679201933298</v>
      </c>
      <c r="F3" s="32"/>
      <c r="G3" s="32"/>
      <c r="I3" s="26" t="s">
        <v>4</v>
      </c>
      <c r="J3" s="3">
        <f>SUMPRODUCT(B2:B185,E2:E185)/SUM(B2:B185)</f>
        <v>0.18253509968459533</v>
      </c>
      <c r="L3" s="26" t="s">
        <v>4</v>
      </c>
      <c r="M3" s="24" t="s">
        <v>94</v>
      </c>
    </row>
    <row r="4" spans="1:16" x14ac:dyDescent="0.25">
      <c r="A4" s="2" t="s">
        <v>106</v>
      </c>
      <c r="B4" s="307">
        <v>73477.858133999995</v>
      </c>
      <c r="C4" s="308">
        <v>55035.689543507302</v>
      </c>
      <c r="D4" s="5">
        <f t="shared" si="0"/>
        <v>18442.168590492693</v>
      </c>
      <c r="E4" s="102">
        <f t="shared" si="1"/>
        <v>0.25098946892082924</v>
      </c>
      <c r="G4" s="33"/>
    </row>
    <row r="5" spans="1:16" x14ac:dyDescent="0.25">
      <c r="A5" s="2" t="s">
        <v>107</v>
      </c>
      <c r="B5" s="307">
        <v>57488.601761999998</v>
      </c>
      <c r="C5" s="308">
        <v>55553.893664126001</v>
      </c>
      <c r="D5" s="5">
        <f t="shared" si="0"/>
        <v>1934.7080978739978</v>
      </c>
      <c r="E5" s="102">
        <f t="shared" si="1"/>
        <v>3.3653768548478437E-2</v>
      </c>
      <c r="G5" s="33"/>
    </row>
    <row r="6" spans="1:16" x14ac:dyDescent="0.25">
      <c r="A6" s="2" t="s">
        <v>108</v>
      </c>
      <c r="B6" s="307">
        <v>78555.039281999998</v>
      </c>
      <c r="C6" s="308">
        <v>56563.593572159501</v>
      </c>
      <c r="D6" s="6">
        <f t="shared" si="0"/>
        <v>21991.445709840496</v>
      </c>
      <c r="E6" s="102">
        <f t="shared" si="1"/>
        <v>0.27994952215471158</v>
      </c>
    </row>
    <row r="7" spans="1:16" x14ac:dyDescent="0.25">
      <c r="A7" s="2" t="s">
        <v>109</v>
      </c>
      <c r="B7" s="307">
        <v>52725.490788000003</v>
      </c>
      <c r="C7" s="308">
        <v>54367.343298287902</v>
      </c>
      <c r="D7" s="6">
        <f t="shared" si="0"/>
        <v>-1641.8525102878993</v>
      </c>
      <c r="E7" s="102">
        <f t="shared" si="1"/>
        <v>3.1139634468069756E-2</v>
      </c>
    </row>
    <row r="8" spans="1:16" x14ac:dyDescent="0.25">
      <c r="A8" s="2" t="s">
        <v>110</v>
      </c>
      <c r="B8" s="307">
        <v>47103.072809999998</v>
      </c>
      <c r="C8" s="308">
        <v>49348.552302829899</v>
      </c>
      <c r="D8" s="6">
        <f t="shared" si="0"/>
        <v>-2245.4794928299016</v>
      </c>
      <c r="E8" s="102">
        <f t="shared" si="1"/>
        <v>4.7671613737123017E-2</v>
      </c>
    </row>
    <row r="9" spans="1:16" x14ac:dyDescent="0.25">
      <c r="A9" s="2" t="s">
        <v>111</v>
      </c>
      <c r="B9" s="307">
        <v>52627.107360000002</v>
      </c>
      <c r="C9" s="308">
        <v>46021.100322477098</v>
      </c>
      <c r="D9" s="6">
        <f t="shared" si="0"/>
        <v>6606.0070375229043</v>
      </c>
      <c r="E9" s="102">
        <f t="shared" si="1"/>
        <v>0.12552479831988439</v>
      </c>
    </row>
    <row r="10" spans="1:16" x14ac:dyDescent="0.25">
      <c r="A10" s="2" t="s">
        <v>112</v>
      </c>
      <c r="B10" s="307">
        <v>48480.899466000003</v>
      </c>
      <c r="C10" s="308">
        <v>44336.554866789302</v>
      </c>
      <c r="D10" s="6">
        <f t="shared" si="0"/>
        <v>4144.3445992107008</v>
      </c>
      <c r="E10" s="102">
        <f t="shared" si="1"/>
        <v>8.5484069909164101E-2</v>
      </c>
    </row>
    <row r="11" spans="1:16" x14ac:dyDescent="0.25">
      <c r="A11" s="2" t="s">
        <v>113</v>
      </c>
      <c r="B11" s="307">
        <v>57345.613259999998</v>
      </c>
      <c r="C11" s="308">
        <v>42547.707393833502</v>
      </c>
      <c r="D11" s="6">
        <f t="shared" si="0"/>
        <v>14797.905866166497</v>
      </c>
      <c r="E11" s="102">
        <f t="shared" si="1"/>
        <v>0.25804773939854969</v>
      </c>
    </row>
    <row r="12" spans="1:16" x14ac:dyDescent="0.25">
      <c r="A12" s="2" t="s">
        <v>114</v>
      </c>
      <c r="B12" s="307">
        <v>68741.464338000005</v>
      </c>
      <c r="C12" s="308">
        <v>41482.979672606998</v>
      </c>
      <c r="D12" s="6">
        <f t="shared" si="0"/>
        <v>27258.484665393007</v>
      </c>
      <c r="E12" s="102">
        <f t="shared" si="1"/>
        <v>0.39653628167365973</v>
      </c>
    </row>
    <row r="13" spans="1:16" x14ac:dyDescent="0.25">
      <c r="A13" s="2" t="s">
        <v>115</v>
      </c>
      <c r="B13" s="307">
        <v>23908.090332</v>
      </c>
      <c r="C13" s="308">
        <v>38093.739722910403</v>
      </c>
      <c r="D13" s="6">
        <f t="shared" si="0"/>
        <v>-14185.649390910403</v>
      </c>
      <c r="E13" s="102">
        <f t="shared" si="1"/>
        <v>0.59334096508425405</v>
      </c>
    </row>
    <row r="14" spans="1:16" x14ac:dyDescent="0.25">
      <c r="A14" s="2" t="s">
        <v>116</v>
      </c>
      <c r="B14" s="307">
        <v>21394.152947999999</v>
      </c>
      <c r="C14" s="308">
        <v>38471.9570236094</v>
      </c>
      <c r="D14" s="6">
        <f t="shared" si="0"/>
        <v>-17077.804075609401</v>
      </c>
      <c r="E14" s="102">
        <f t="shared" si="1"/>
        <v>0.79824633006589285</v>
      </c>
    </row>
    <row r="15" spans="1:16" x14ac:dyDescent="0.25">
      <c r="A15" s="2" t="s">
        <v>117</v>
      </c>
      <c r="B15" s="307">
        <v>24313.893306000002</v>
      </c>
      <c r="C15" s="308">
        <v>38597.657730165003</v>
      </c>
      <c r="D15" s="6">
        <f t="shared" si="0"/>
        <v>-14283.764424165001</v>
      </c>
      <c r="E15" s="102">
        <f t="shared" si="1"/>
        <v>0.58747335296729952</v>
      </c>
    </row>
    <row r="16" spans="1:16" x14ac:dyDescent="0.25">
      <c r="A16" s="2" t="s">
        <v>118</v>
      </c>
      <c r="B16" s="307">
        <v>54115.242707999998</v>
      </c>
      <c r="C16" s="308">
        <v>38493.020832733397</v>
      </c>
      <c r="D16" s="5">
        <f t="shared" si="0"/>
        <v>15622.221875266601</v>
      </c>
      <c r="E16" s="102">
        <f t="shared" si="1"/>
        <v>0.28868431690424862</v>
      </c>
    </row>
    <row r="17" spans="1:5" x14ac:dyDescent="0.25">
      <c r="A17" s="2" t="s">
        <v>119</v>
      </c>
      <c r="B17" s="307">
        <v>33554.367581999999</v>
      </c>
      <c r="C17" s="308">
        <v>35064.281611013597</v>
      </c>
      <c r="D17" s="5">
        <f t="shared" si="0"/>
        <v>-1509.9140290135983</v>
      </c>
      <c r="E17" s="102">
        <f t="shared" si="1"/>
        <v>4.4999031059777178E-2</v>
      </c>
    </row>
    <row r="18" spans="1:5" x14ac:dyDescent="0.25">
      <c r="A18" s="2" t="s">
        <v>120</v>
      </c>
      <c r="B18" s="307">
        <v>29827.378583999998</v>
      </c>
      <c r="C18" s="308">
        <v>41196.210185272801</v>
      </c>
      <c r="D18" s="5">
        <f t="shared" si="0"/>
        <v>-11368.831601272803</v>
      </c>
      <c r="E18" s="102">
        <f t="shared" si="1"/>
        <v>0.38115423282189709</v>
      </c>
    </row>
    <row r="19" spans="1:5" x14ac:dyDescent="0.25">
      <c r="A19" s="2" t="s">
        <v>121</v>
      </c>
      <c r="B19" s="307">
        <v>231985.715238</v>
      </c>
      <c r="C19" s="308">
        <v>231985.715238</v>
      </c>
      <c r="D19" s="5">
        <f t="shared" si="0"/>
        <v>0</v>
      </c>
      <c r="E19" s="102">
        <f t="shared" si="1"/>
        <v>0</v>
      </c>
    </row>
    <row r="20" spans="1:5" x14ac:dyDescent="0.25">
      <c r="A20" s="2" t="s">
        <v>122</v>
      </c>
      <c r="B20" s="307">
        <v>73967.481954000003</v>
      </c>
      <c r="C20" s="308">
        <v>55581.1082924535</v>
      </c>
      <c r="D20" s="5">
        <f t="shared" si="0"/>
        <v>18386.373661546502</v>
      </c>
      <c r="E20" s="102">
        <f t="shared" si="1"/>
        <v>0.24857374045774458</v>
      </c>
    </row>
    <row r="21" spans="1:5" x14ac:dyDescent="0.25">
      <c r="A21" s="2" t="s">
        <v>123</v>
      </c>
      <c r="B21" s="307">
        <v>53438.483976000003</v>
      </c>
      <c r="C21" s="308">
        <v>50507.655273108299</v>
      </c>
      <c r="D21" s="5">
        <f t="shared" si="0"/>
        <v>2930.8287028917039</v>
      </c>
      <c r="E21" s="102">
        <f t="shared" si="1"/>
        <v>5.484490735567988E-2</v>
      </c>
    </row>
    <row r="22" spans="1:5" x14ac:dyDescent="0.25">
      <c r="A22" s="2" t="s">
        <v>124</v>
      </c>
      <c r="B22" s="307">
        <v>49376.784924</v>
      </c>
      <c r="C22" s="308">
        <v>45850.998029736103</v>
      </c>
      <c r="D22" s="5">
        <f t="shared" si="0"/>
        <v>3525.7868942638961</v>
      </c>
      <c r="E22" s="102">
        <f t="shared" si="1"/>
        <v>7.1405760818383249E-2</v>
      </c>
    </row>
    <row r="23" spans="1:5" x14ac:dyDescent="0.25">
      <c r="A23" s="2" t="s">
        <v>125</v>
      </c>
      <c r="B23" s="307">
        <v>49271.980199999998</v>
      </c>
      <c r="C23" s="308">
        <v>42632.269685932602</v>
      </c>
      <c r="D23" s="5">
        <f t="shared" si="0"/>
        <v>6639.7105140673957</v>
      </c>
      <c r="E23" s="102">
        <f t="shared" si="1"/>
        <v>0.13475631559998466</v>
      </c>
    </row>
    <row r="24" spans="1:5" x14ac:dyDescent="0.25">
      <c r="A24" s="2" t="s">
        <v>126</v>
      </c>
      <c r="B24" s="307">
        <v>40419.19167</v>
      </c>
      <c r="C24" s="308">
        <v>41394.085590401803</v>
      </c>
      <c r="D24" s="5">
        <f t="shared" si="0"/>
        <v>-974.89392040180246</v>
      </c>
      <c r="E24" s="102">
        <f t="shared" si="1"/>
        <v>2.4119579836263522E-2</v>
      </c>
    </row>
    <row r="25" spans="1:5" x14ac:dyDescent="0.25">
      <c r="A25" s="2" t="s">
        <v>127</v>
      </c>
      <c r="B25" s="307">
        <v>37600.816056000003</v>
      </c>
      <c r="C25" s="308">
        <v>40421.331003279804</v>
      </c>
      <c r="D25" s="5">
        <f t="shared" si="0"/>
        <v>-2820.5149472798003</v>
      </c>
      <c r="E25" s="102">
        <f t="shared" si="1"/>
        <v>7.5012067373195421E-2</v>
      </c>
    </row>
    <row r="26" spans="1:5" x14ac:dyDescent="0.25">
      <c r="A26" s="2" t="s">
        <v>128</v>
      </c>
      <c r="B26" s="307">
        <v>78049.018223999999</v>
      </c>
      <c r="C26" s="308">
        <v>78049.018223999999</v>
      </c>
      <c r="D26" s="5">
        <f t="shared" si="0"/>
        <v>0</v>
      </c>
      <c r="E26" s="102">
        <f t="shared" si="1"/>
        <v>0</v>
      </c>
    </row>
    <row r="27" spans="1:5" x14ac:dyDescent="0.25">
      <c r="A27" s="2" t="s">
        <v>129</v>
      </c>
      <c r="B27" s="307">
        <v>25629.57099</v>
      </c>
      <c r="C27" s="308">
        <v>38166.568206296302</v>
      </c>
      <c r="D27" s="5">
        <f t="shared" si="0"/>
        <v>-12536.997216296302</v>
      </c>
      <c r="E27" s="102">
        <f t="shared" si="1"/>
        <v>0.48916141519450002</v>
      </c>
    </row>
    <row r="28" spans="1:5" x14ac:dyDescent="0.25">
      <c r="A28" s="2" t="s">
        <v>130</v>
      </c>
      <c r="B28" s="307">
        <v>22254.606612</v>
      </c>
      <c r="C28" s="308">
        <v>37444.005015566399</v>
      </c>
      <c r="D28" s="5">
        <f t="shared" si="0"/>
        <v>-15189.3984035664</v>
      </c>
      <c r="E28" s="102">
        <f t="shared" si="1"/>
        <v>0.68252828137505972</v>
      </c>
    </row>
    <row r="29" spans="1:5" x14ac:dyDescent="0.25">
      <c r="A29" s="2" t="s">
        <v>131</v>
      </c>
      <c r="B29" s="307">
        <v>24189.480695999999</v>
      </c>
      <c r="C29" s="308">
        <v>36495.017158114999</v>
      </c>
      <c r="D29" s="5">
        <f t="shared" si="0"/>
        <v>-12305.536462115</v>
      </c>
      <c r="E29" s="102">
        <f t="shared" si="1"/>
        <v>0.50871437120805396</v>
      </c>
    </row>
    <row r="30" spans="1:5" x14ac:dyDescent="0.25">
      <c r="A30" s="2" t="s">
        <v>132</v>
      </c>
      <c r="B30" s="307">
        <v>21641.602176</v>
      </c>
      <c r="C30" s="308">
        <v>20008.075983941799</v>
      </c>
      <c r="D30" s="5">
        <f t="shared" ref="D30:D48" si="2">B30-C30</f>
        <v>1633.5261920582016</v>
      </c>
      <c r="E30" s="102">
        <f t="shared" ref="E30:E48" si="3">ABS(D30)/B30</f>
        <v>7.548083449522705E-2</v>
      </c>
    </row>
    <row r="31" spans="1:5" x14ac:dyDescent="0.25">
      <c r="A31" s="2" t="s">
        <v>133</v>
      </c>
      <c r="B31" s="307">
        <v>18224.899374000001</v>
      </c>
      <c r="C31" s="308">
        <v>27369.708000450999</v>
      </c>
      <c r="D31" s="5">
        <f t="shared" si="2"/>
        <v>-9144.8086264509984</v>
      </c>
      <c r="E31" s="102">
        <f t="shared" si="3"/>
        <v>0.50177553460169788</v>
      </c>
    </row>
    <row r="32" spans="1:5" x14ac:dyDescent="0.25">
      <c r="A32" s="2" t="s">
        <v>134</v>
      </c>
      <c r="B32" s="307">
        <v>566336.52066000004</v>
      </c>
      <c r="C32" s="308">
        <v>578537.20556643803</v>
      </c>
      <c r="D32" s="5">
        <f t="shared" si="2"/>
        <v>-12200.684906437993</v>
      </c>
      <c r="E32" s="102">
        <f t="shared" si="3"/>
        <v>2.1543171703317841E-2</v>
      </c>
    </row>
    <row r="33" spans="1:5" x14ac:dyDescent="0.25">
      <c r="A33" s="2" t="s">
        <v>135</v>
      </c>
      <c r="B33" s="307">
        <v>422098.96192199999</v>
      </c>
      <c r="C33" s="308">
        <v>397529.79965866898</v>
      </c>
      <c r="D33" s="5">
        <f t="shared" si="2"/>
        <v>24569.162263331003</v>
      </c>
      <c r="E33" s="102">
        <f t="shared" si="3"/>
        <v>5.8207113685987126E-2</v>
      </c>
    </row>
    <row r="34" spans="1:5" x14ac:dyDescent="0.25">
      <c r="A34" s="2" t="s">
        <v>136</v>
      </c>
      <c r="B34" s="307">
        <v>171599.04499200001</v>
      </c>
      <c r="C34" s="308">
        <v>154313.76037084</v>
      </c>
      <c r="D34" s="5">
        <f t="shared" si="2"/>
        <v>17285.284621160012</v>
      </c>
      <c r="E34" s="102">
        <f t="shared" si="3"/>
        <v>0.10073065745771403</v>
      </c>
    </row>
    <row r="35" spans="1:5" x14ac:dyDescent="0.25">
      <c r="A35" s="2" t="s">
        <v>137</v>
      </c>
      <c r="B35" s="307">
        <v>119229.13347</v>
      </c>
      <c r="C35" s="308">
        <v>161083.58035449099</v>
      </c>
      <c r="D35" s="5">
        <f t="shared" si="2"/>
        <v>-41854.446884490986</v>
      </c>
      <c r="E35" s="102">
        <f t="shared" si="3"/>
        <v>0.35104211249696154</v>
      </c>
    </row>
    <row r="36" spans="1:5" x14ac:dyDescent="0.25">
      <c r="A36" s="2" t="s">
        <v>138</v>
      </c>
      <c r="B36" s="307">
        <v>97262.453183999998</v>
      </c>
      <c r="C36" s="308">
        <v>93050.490314529306</v>
      </c>
      <c r="D36" s="5">
        <f t="shared" si="2"/>
        <v>4211.9628694706917</v>
      </c>
      <c r="E36" s="102">
        <f t="shared" si="3"/>
        <v>4.3305126814995591E-2</v>
      </c>
    </row>
    <row r="37" spans="1:5" x14ac:dyDescent="0.25">
      <c r="A37" s="2" t="s">
        <v>139</v>
      </c>
      <c r="B37" s="307">
        <v>98209.021013999998</v>
      </c>
      <c r="C37" s="308">
        <v>88714.6818298906</v>
      </c>
      <c r="D37" s="5">
        <f t="shared" si="2"/>
        <v>9494.339184109398</v>
      </c>
      <c r="E37" s="102">
        <f t="shared" si="3"/>
        <v>9.6674817507405461E-2</v>
      </c>
    </row>
    <row r="38" spans="1:5" x14ac:dyDescent="0.25">
      <c r="A38" s="2" t="s">
        <v>140</v>
      </c>
      <c r="B38" s="307">
        <v>81558.600485999996</v>
      </c>
      <c r="C38" s="308">
        <v>85304.368839817296</v>
      </c>
      <c r="D38" s="5">
        <f t="shared" si="2"/>
        <v>-3745.7683538173005</v>
      </c>
      <c r="E38" s="102">
        <f t="shared" si="3"/>
        <v>4.5927325033737962E-2</v>
      </c>
    </row>
    <row r="39" spans="1:5" x14ac:dyDescent="0.25">
      <c r="A39" s="2" t="s">
        <v>141</v>
      </c>
      <c r="B39" s="307">
        <v>71447.581938000003</v>
      </c>
      <c r="C39" s="308">
        <v>78568.595193442699</v>
      </c>
      <c r="D39" s="5">
        <f t="shared" si="2"/>
        <v>-7121.0132554426964</v>
      </c>
      <c r="E39" s="102">
        <f t="shared" si="3"/>
        <v>9.9667659314518028E-2</v>
      </c>
    </row>
    <row r="40" spans="1:5" x14ac:dyDescent="0.25">
      <c r="A40" s="2" t="s">
        <v>142</v>
      </c>
      <c r="B40" s="307">
        <v>63809.450345999998</v>
      </c>
      <c r="C40" s="308">
        <v>67107.918695189597</v>
      </c>
      <c r="D40" s="5">
        <f t="shared" si="2"/>
        <v>-3298.4683491895994</v>
      </c>
      <c r="E40" s="102">
        <f t="shared" si="3"/>
        <v>5.1692473940834836E-2</v>
      </c>
    </row>
    <row r="41" spans="1:5" x14ac:dyDescent="0.25">
      <c r="A41" s="2" t="s">
        <v>143</v>
      </c>
      <c r="B41" s="307">
        <v>57237.024557999997</v>
      </c>
      <c r="C41" s="308">
        <v>57438.688509832202</v>
      </c>
      <c r="D41" s="5">
        <f t="shared" si="2"/>
        <v>-201.66395183220448</v>
      </c>
      <c r="E41" s="102">
        <f t="shared" si="3"/>
        <v>3.5233129847246397E-3</v>
      </c>
    </row>
    <row r="42" spans="1:5" x14ac:dyDescent="0.25">
      <c r="A42" s="2" t="s">
        <v>144</v>
      </c>
      <c r="B42" s="307">
        <v>65243.692673999998</v>
      </c>
      <c r="C42" s="308">
        <v>49860.337318018799</v>
      </c>
      <c r="D42" s="5">
        <f t="shared" si="2"/>
        <v>15383.355355981199</v>
      </c>
      <c r="E42" s="102">
        <f t="shared" si="3"/>
        <v>0.23578302707123686</v>
      </c>
    </row>
    <row r="43" spans="1:5" x14ac:dyDescent="0.25">
      <c r="A43" s="2" t="s">
        <v>145</v>
      </c>
      <c r="B43" s="307">
        <v>73261.483391999995</v>
      </c>
      <c r="C43" s="308">
        <v>44893.990567647503</v>
      </c>
      <c r="D43" s="5">
        <f t="shared" si="2"/>
        <v>28367.492824352492</v>
      </c>
      <c r="E43" s="102">
        <f t="shared" si="3"/>
        <v>0.38720882394049594</v>
      </c>
    </row>
    <row r="44" spans="1:5" x14ac:dyDescent="0.25">
      <c r="A44" s="2" t="s">
        <v>146</v>
      </c>
      <c r="B44" s="307">
        <v>100058.583594</v>
      </c>
      <c r="C44" s="308">
        <v>100058.583594</v>
      </c>
      <c r="D44" s="5">
        <f t="shared" si="2"/>
        <v>0</v>
      </c>
      <c r="E44" s="102">
        <f t="shared" si="3"/>
        <v>0</v>
      </c>
    </row>
    <row r="45" spans="1:5" x14ac:dyDescent="0.25">
      <c r="A45" s="2" t="s">
        <v>147</v>
      </c>
      <c r="B45" s="307">
        <v>14840.761716000001</v>
      </c>
      <c r="C45" s="308">
        <v>42789.745700050997</v>
      </c>
      <c r="D45" s="5">
        <f t="shared" si="2"/>
        <v>-27948.983984050996</v>
      </c>
      <c r="E45" s="102">
        <f t="shared" si="3"/>
        <v>1.883258050961014</v>
      </c>
    </row>
    <row r="46" spans="1:5" x14ac:dyDescent="0.25">
      <c r="A46" s="2" t="s">
        <v>148</v>
      </c>
      <c r="B46" s="307">
        <v>37237.210169999998</v>
      </c>
      <c r="C46" s="308">
        <v>44744.747501028498</v>
      </c>
      <c r="D46" s="5">
        <f t="shared" si="2"/>
        <v>-7507.5373310284995</v>
      </c>
      <c r="E46" s="102">
        <f t="shared" si="3"/>
        <v>0.20161385068199644</v>
      </c>
    </row>
    <row r="47" spans="1:5" x14ac:dyDescent="0.25">
      <c r="A47" s="2" t="s">
        <v>149</v>
      </c>
      <c r="B47" s="307">
        <v>32346.475938</v>
      </c>
      <c r="C47" s="308">
        <v>42509.2241872554</v>
      </c>
      <c r="D47" s="5">
        <f t="shared" si="2"/>
        <v>-10162.748249255401</v>
      </c>
      <c r="E47" s="102">
        <f t="shared" si="3"/>
        <v>0.3141840943889781</v>
      </c>
    </row>
    <row r="48" spans="1:5" x14ac:dyDescent="0.25">
      <c r="A48" s="2" t="s">
        <v>150</v>
      </c>
      <c r="B48" s="307">
        <v>26298.188436</v>
      </c>
      <c r="C48" s="308">
        <v>44934.618345172501</v>
      </c>
      <c r="D48" s="5">
        <f t="shared" si="2"/>
        <v>-18636.429909172501</v>
      </c>
      <c r="E48" s="102">
        <f t="shared" si="3"/>
        <v>0.70865831517355782</v>
      </c>
    </row>
    <row r="49" spans="1:5" x14ac:dyDescent="0.25">
      <c r="A49" s="102" t="s">
        <v>151</v>
      </c>
      <c r="B49" s="309">
        <v>17403.317483999999</v>
      </c>
      <c r="C49" s="308">
        <v>25410.005902347799</v>
      </c>
      <c r="D49" s="5">
        <f t="shared" ref="D49:D112" si="4">B49-C49</f>
        <v>-8006.6884183477996</v>
      </c>
      <c r="E49" s="102">
        <f t="shared" ref="E49:E112" si="5">ABS(D49)/B49</f>
        <v>0.46006679046732718</v>
      </c>
    </row>
    <row r="50" spans="1:5" x14ac:dyDescent="0.25">
      <c r="A50" s="102" t="s">
        <v>152</v>
      </c>
      <c r="B50" s="309">
        <v>15445.395533999999</v>
      </c>
      <c r="C50" s="308">
        <v>22822.208173625</v>
      </c>
      <c r="D50" s="5">
        <f t="shared" si="4"/>
        <v>-7376.8126396250009</v>
      </c>
      <c r="E50" s="102">
        <f t="shared" si="5"/>
        <v>0.4776059391542547</v>
      </c>
    </row>
    <row r="51" spans="1:5" x14ac:dyDescent="0.25">
      <c r="A51" s="102" t="s">
        <v>153</v>
      </c>
      <c r="B51" s="309">
        <v>179809.01592599999</v>
      </c>
      <c r="C51" s="308">
        <v>179809.01592599999</v>
      </c>
      <c r="D51" s="5">
        <f t="shared" si="4"/>
        <v>0</v>
      </c>
      <c r="E51" s="102">
        <f t="shared" si="5"/>
        <v>0</v>
      </c>
    </row>
    <row r="52" spans="1:5" x14ac:dyDescent="0.25">
      <c r="A52" s="102" t="s">
        <v>154</v>
      </c>
      <c r="B52" s="309">
        <v>48329.884343999998</v>
      </c>
      <c r="C52" s="308">
        <v>43375.363042832803</v>
      </c>
      <c r="D52" s="5">
        <f t="shared" si="4"/>
        <v>4954.5213011671949</v>
      </c>
      <c r="E52" s="102">
        <f t="shared" si="5"/>
        <v>0.10251465254711049</v>
      </c>
    </row>
    <row r="53" spans="1:5" x14ac:dyDescent="0.25">
      <c r="A53" s="102" t="s">
        <v>155</v>
      </c>
      <c r="B53" s="309">
        <v>88640.487311999997</v>
      </c>
      <c r="C53" s="308">
        <v>43819.990232204298</v>
      </c>
      <c r="D53" s="5">
        <f t="shared" si="4"/>
        <v>44820.497079795699</v>
      </c>
      <c r="E53" s="102">
        <f t="shared" si="5"/>
        <v>0.50564362222011361</v>
      </c>
    </row>
    <row r="54" spans="1:5" x14ac:dyDescent="0.25">
      <c r="A54" s="102" t="s">
        <v>156</v>
      </c>
      <c r="B54" s="309">
        <v>37640.605157999998</v>
      </c>
      <c r="C54" s="308">
        <v>44206.7817824507</v>
      </c>
      <c r="D54" s="5">
        <f t="shared" si="4"/>
        <v>-6566.1766244507016</v>
      </c>
      <c r="E54" s="102">
        <f t="shared" si="5"/>
        <v>0.17444397073024076</v>
      </c>
    </row>
    <row r="55" spans="1:5" x14ac:dyDescent="0.25">
      <c r="A55" s="102" t="s">
        <v>157</v>
      </c>
      <c r="B55" s="309">
        <v>32491.643093999999</v>
      </c>
      <c r="C55" s="308">
        <v>44537.376236294898</v>
      </c>
      <c r="D55" s="5">
        <f t="shared" si="4"/>
        <v>-12045.733142294899</v>
      </c>
      <c r="E55" s="102">
        <f t="shared" si="5"/>
        <v>0.37073327155065605</v>
      </c>
    </row>
    <row r="56" spans="1:5" x14ac:dyDescent="0.25">
      <c r="A56" s="102" t="s">
        <v>158</v>
      </c>
      <c r="B56" s="309">
        <v>33518.018459999999</v>
      </c>
      <c r="C56" s="308">
        <v>44220.703496563197</v>
      </c>
      <c r="D56" s="5">
        <f t="shared" si="4"/>
        <v>-10702.685036563198</v>
      </c>
      <c r="E56" s="102">
        <f t="shared" si="5"/>
        <v>0.3193113891662675</v>
      </c>
    </row>
    <row r="57" spans="1:5" x14ac:dyDescent="0.25">
      <c r="A57" s="102" t="s">
        <v>159</v>
      </c>
      <c r="B57" s="309">
        <v>30554.475689999999</v>
      </c>
      <c r="C57" s="308">
        <v>42947.206725252501</v>
      </c>
      <c r="D57" s="5">
        <f t="shared" si="4"/>
        <v>-12392.731035252502</v>
      </c>
      <c r="E57" s="102">
        <f t="shared" si="5"/>
        <v>0.40559462256812506</v>
      </c>
    </row>
    <row r="58" spans="1:5" x14ac:dyDescent="0.25">
      <c r="A58" s="102" t="s">
        <v>160</v>
      </c>
      <c r="B58" s="309">
        <v>19674.736278</v>
      </c>
      <c r="C58" s="308">
        <v>41448.8795928892</v>
      </c>
      <c r="D58" s="5">
        <f t="shared" si="4"/>
        <v>-21774.143314889199</v>
      </c>
      <c r="E58" s="102">
        <f t="shared" si="5"/>
        <v>1.1067057269396148</v>
      </c>
    </row>
    <row r="59" spans="1:5" x14ac:dyDescent="0.25">
      <c r="A59" s="102" t="s">
        <v>161</v>
      </c>
      <c r="B59" s="309">
        <v>16869.317921999998</v>
      </c>
      <c r="C59" s="308">
        <v>42831.8275286219</v>
      </c>
      <c r="D59" s="5">
        <f t="shared" si="4"/>
        <v>-25962.509606621901</v>
      </c>
      <c r="E59" s="102">
        <f t="shared" si="5"/>
        <v>1.5390373058748916</v>
      </c>
    </row>
    <row r="60" spans="1:5" x14ac:dyDescent="0.25">
      <c r="A60" s="102" t="s">
        <v>162</v>
      </c>
      <c r="B60" s="309">
        <v>20723.356847999999</v>
      </c>
      <c r="C60" s="308">
        <v>25546.9403961475</v>
      </c>
      <c r="D60" s="5">
        <f t="shared" si="4"/>
        <v>-4823.5835481475006</v>
      </c>
      <c r="E60" s="102">
        <f t="shared" si="5"/>
        <v>0.23276072421698524</v>
      </c>
    </row>
    <row r="61" spans="1:5" x14ac:dyDescent="0.25">
      <c r="A61" s="102" t="s">
        <v>163</v>
      </c>
      <c r="B61" s="309">
        <v>14108.963304000001</v>
      </c>
      <c r="C61" s="308">
        <v>25216.003265438401</v>
      </c>
      <c r="D61" s="5">
        <f t="shared" si="4"/>
        <v>-11107.0399614384</v>
      </c>
      <c r="E61" s="102">
        <f t="shared" si="5"/>
        <v>0.78723289033500199</v>
      </c>
    </row>
    <row r="62" spans="1:5" x14ac:dyDescent="0.25">
      <c r="A62" s="102" t="s">
        <v>164</v>
      </c>
      <c r="B62" s="309">
        <v>136906.27336200001</v>
      </c>
      <c r="C62" s="308">
        <v>44757.7252654572</v>
      </c>
      <c r="D62" s="5">
        <f t="shared" si="4"/>
        <v>92148.5480965428</v>
      </c>
      <c r="E62" s="102">
        <f t="shared" si="5"/>
        <v>0.67307761604823391</v>
      </c>
    </row>
    <row r="63" spans="1:5" x14ac:dyDescent="0.25">
      <c r="A63" s="102" t="s">
        <v>165</v>
      </c>
      <c r="B63" s="309">
        <v>215141.73850199999</v>
      </c>
      <c r="C63" s="308">
        <v>215141.73850199999</v>
      </c>
      <c r="D63" s="5">
        <f t="shared" si="4"/>
        <v>0</v>
      </c>
      <c r="E63" s="102">
        <f t="shared" si="5"/>
        <v>0</v>
      </c>
    </row>
    <row r="64" spans="1:5" x14ac:dyDescent="0.25">
      <c r="A64" s="102" t="s">
        <v>166</v>
      </c>
      <c r="B64" s="309">
        <v>85062.564113999993</v>
      </c>
      <c r="C64" s="308">
        <v>90205.153406326193</v>
      </c>
      <c r="D64" s="5">
        <f t="shared" si="4"/>
        <v>-5142.5892923261999</v>
      </c>
      <c r="E64" s="102">
        <f t="shared" si="5"/>
        <v>6.0456551549917463E-2</v>
      </c>
    </row>
    <row r="65" spans="1:5" x14ac:dyDescent="0.25">
      <c r="A65" s="102" t="s">
        <v>167</v>
      </c>
      <c r="B65" s="309">
        <v>69007.833455999993</v>
      </c>
      <c r="C65" s="308">
        <v>60084.588346549099</v>
      </c>
      <c r="D65" s="5">
        <f t="shared" si="4"/>
        <v>8923.2451094508942</v>
      </c>
      <c r="E65" s="102">
        <f t="shared" si="5"/>
        <v>0.12930771279959738</v>
      </c>
    </row>
    <row r="66" spans="1:5" x14ac:dyDescent="0.25">
      <c r="A66" s="102" t="s">
        <v>168</v>
      </c>
      <c r="B66" s="309">
        <v>58216.272197999999</v>
      </c>
      <c r="C66" s="308">
        <v>58216.272197999999</v>
      </c>
      <c r="D66" s="5">
        <f t="shared" si="4"/>
        <v>0</v>
      </c>
      <c r="E66" s="102">
        <f t="shared" si="5"/>
        <v>0</v>
      </c>
    </row>
    <row r="67" spans="1:5" x14ac:dyDescent="0.25">
      <c r="A67" s="102" t="s">
        <v>169</v>
      </c>
      <c r="B67" s="309">
        <v>58269.591888000003</v>
      </c>
      <c r="C67" s="308">
        <v>45779.045423427298</v>
      </c>
      <c r="D67" s="5">
        <f t="shared" si="4"/>
        <v>12490.546464572704</v>
      </c>
      <c r="E67" s="102">
        <f t="shared" si="5"/>
        <v>0.21435788478801751</v>
      </c>
    </row>
    <row r="68" spans="1:5" x14ac:dyDescent="0.25">
      <c r="A68" s="102" t="s">
        <v>170</v>
      </c>
      <c r="B68" s="309">
        <v>54695.567333999999</v>
      </c>
      <c r="C68" s="308">
        <v>40170.148295654901</v>
      </c>
      <c r="D68" s="5">
        <f t="shared" si="4"/>
        <v>14525.419038345099</v>
      </c>
      <c r="E68" s="102">
        <f t="shared" si="5"/>
        <v>0.26556848655843029</v>
      </c>
    </row>
    <row r="69" spans="1:5" x14ac:dyDescent="0.25">
      <c r="A69" s="102" t="s">
        <v>171</v>
      </c>
      <c r="B69" s="309">
        <v>17345.755152000002</v>
      </c>
      <c r="C69" s="308">
        <v>36498.945763969597</v>
      </c>
      <c r="D69" s="5">
        <f t="shared" si="4"/>
        <v>-19153.190611969596</v>
      </c>
      <c r="E69" s="102">
        <f t="shared" si="5"/>
        <v>1.1042004481287282</v>
      </c>
    </row>
    <row r="70" spans="1:5" x14ac:dyDescent="0.25">
      <c r="A70" s="102" t="s">
        <v>172</v>
      </c>
      <c r="B70" s="309">
        <v>17587.815078</v>
      </c>
      <c r="C70" s="308">
        <v>33651.9405841763</v>
      </c>
      <c r="D70" s="5">
        <f t="shared" si="4"/>
        <v>-16064.1255061763</v>
      </c>
      <c r="E70" s="102">
        <f t="shared" si="5"/>
        <v>0.91336675049934823</v>
      </c>
    </row>
    <row r="71" spans="1:5" x14ac:dyDescent="0.25">
      <c r="A71" s="102" t="s">
        <v>173</v>
      </c>
      <c r="B71" s="309">
        <v>19564.771583999998</v>
      </c>
      <c r="C71" s="308">
        <v>14588.4369290584</v>
      </c>
      <c r="D71" s="5">
        <f t="shared" si="4"/>
        <v>4976.3346549415983</v>
      </c>
      <c r="E71" s="102">
        <f t="shared" si="5"/>
        <v>0.25435178906004846</v>
      </c>
    </row>
    <row r="72" spans="1:5" x14ac:dyDescent="0.25">
      <c r="A72" s="102" t="s">
        <v>174</v>
      </c>
      <c r="B72" s="309">
        <v>20048.662103999999</v>
      </c>
      <c r="C72" s="308">
        <v>17936.2362395249</v>
      </c>
      <c r="D72" s="5">
        <f t="shared" si="4"/>
        <v>2112.4258644750989</v>
      </c>
      <c r="E72" s="102">
        <f t="shared" si="5"/>
        <v>0.1053649292664591</v>
      </c>
    </row>
    <row r="73" spans="1:5" x14ac:dyDescent="0.25">
      <c r="A73" s="102" t="s">
        <v>175</v>
      </c>
      <c r="B73" s="309">
        <v>259823.98272</v>
      </c>
      <c r="C73" s="308">
        <v>240679.75100369201</v>
      </c>
      <c r="D73" s="5">
        <f t="shared" si="4"/>
        <v>19144.231716307986</v>
      </c>
      <c r="E73" s="102">
        <f t="shared" si="5"/>
        <v>7.368154208050462E-2</v>
      </c>
    </row>
    <row r="74" spans="1:5" x14ac:dyDescent="0.25">
      <c r="A74" s="102" t="s">
        <v>176</v>
      </c>
      <c r="B74" s="309">
        <v>78384.874937999994</v>
      </c>
      <c r="C74" s="308">
        <v>118345.987124255</v>
      </c>
      <c r="D74" s="5">
        <f t="shared" si="4"/>
        <v>-39961.112186255006</v>
      </c>
      <c r="E74" s="102">
        <f t="shared" si="5"/>
        <v>0.50980641632538171</v>
      </c>
    </row>
    <row r="75" spans="1:5" x14ac:dyDescent="0.25">
      <c r="A75" s="102" t="s">
        <v>177</v>
      </c>
      <c r="B75" s="309">
        <v>50010.085242000001</v>
      </c>
      <c r="C75" s="308">
        <v>67537.462244090799</v>
      </c>
      <c r="D75" s="5">
        <f t="shared" si="4"/>
        <v>-17527.377002090798</v>
      </c>
      <c r="E75" s="102">
        <f t="shared" si="5"/>
        <v>0.35047684716543476</v>
      </c>
    </row>
    <row r="76" spans="1:5" x14ac:dyDescent="0.25">
      <c r="A76" s="102" t="s">
        <v>178</v>
      </c>
      <c r="B76" s="309">
        <v>41204.997768000001</v>
      </c>
      <c r="C76" s="308">
        <v>32405.615170616798</v>
      </c>
      <c r="D76" s="5">
        <f t="shared" si="4"/>
        <v>8799.3825973832027</v>
      </c>
      <c r="E76" s="102">
        <f t="shared" si="5"/>
        <v>0.21355134265331391</v>
      </c>
    </row>
    <row r="77" spans="1:5" x14ac:dyDescent="0.25">
      <c r="A77" s="102" t="s">
        <v>179</v>
      </c>
      <c r="B77" s="309">
        <v>41820.295524000001</v>
      </c>
      <c r="C77" s="308">
        <v>31937.585245477199</v>
      </c>
      <c r="D77" s="5">
        <f t="shared" si="4"/>
        <v>9882.7102785228017</v>
      </c>
      <c r="E77" s="102">
        <f t="shared" si="5"/>
        <v>0.23631373606270362</v>
      </c>
    </row>
    <row r="78" spans="1:5" x14ac:dyDescent="0.25">
      <c r="A78" s="102" t="s">
        <v>180</v>
      </c>
      <c r="B78" s="309">
        <v>42723.863603999998</v>
      </c>
      <c r="C78" s="308">
        <v>30198.221456231098</v>
      </c>
      <c r="D78" s="5">
        <f t="shared" si="4"/>
        <v>12525.6421477689</v>
      </c>
      <c r="E78" s="102">
        <f t="shared" si="5"/>
        <v>0.29317671884422442</v>
      </c>
    </row>
    <row r="79" spans="1:5" x14ac:dyDescent="0.25">
      <c r="A79" s="102" t="s">
        <v>181</v>
      </c>
      <c r="B79" s="309">
        <v>51006.762113999997</v>
      </c>
      <c r="C79" s="308">
        <v>51006.762113999997</v>
      </c>
      <c r="D79" s="5">
        <f t="shared" si="4"/>
        <v>0</v>
      </c>
      <c r="E79" s="102">
        <f t="shared" si="5"/>
        <v>0</v>
      </c>
    </row>
    <row r="80" spans="1:5" x14ac:dyDescent="0.25">
      <c r="A80" s="102" t="s">
        <v>182</v>
      </c>
      <c r="B80" s="309">
        <v>12573.356232</v>
      </c>
      <c r="C80" s="308">
        <v>28784.1760646777</v>
      </c>
      <c r="D80" s="5">
        <f t="shared" si="4"/>
        <v>-16210.8198326777</v>
      </c>
      <c r="E80" s="102">
        <f t="shared" si="5"/>
        <v>1.289299335321473</v>
      </c>
    </row>
    <row r="81" spans="1:5" x14ac:dyDescent="0.25">
      <c r="A81" s="102" t="s">
        <v>183</v>
      </c>
      <c r="B81" s="309">
        <v>13503.297492</v>
      </c>
      <c r="C81" s="308">
        <v>31184.8175373132</v>
      </c>
      <c r="D81" s="5">
        <f t="shared" si="4"/>
        <v>-17681.520045313198</v>
      </c>
      <c r="E81" s="102">
        <f t="shared" si="5"/>
        <v>1.3094223878122049</v>
      </c>
    </row>
    <row r="82" spans="1:5" x14ac:dyDescent="0.25">
      <c r="A82" s="102" t="s">
        <v>184</v>
      </c>
      <c r="B82" s="309">
        <v>12369.136086</v>
      </c>
      <c r="C82" s="308">
        <v>9828.4046645189301</v>
      </c>
      <c r="D82" s="5">
        <f t="shared" si="4"/>
        <v>2540.7314214810704</v>
      </c>
      <c r="E82" s="102">
        <f t="shared" si="5"/>
        <v>0.20540896339209944</v>
      </c>
    </row>
    <row r="83" spans="1:5" x14ac:dyDescent="0.25">
      <c r="A83" s="102" t="s">
        <v>185</v>
      </c>
      <c r="B83" s="309">
        <v>14223.399971999999</v>
      </c>
      <c r="C83" s="308">
        <v>7928.44847409657</v>
      </c>
      <c r="D83" s="5">
        <f t="shared" si="4"/>
        <v>6294.9514979034293</v>
      </c>
      <c r="E83" s="102">
        <f t="shared" si="5"/>
        <v>0.44257712714931657</v>
      </c>
    </row>
    <row r="84" spans="1:5" x14ac:dyDescent="0.25">
      <c r="A84" s="102" t="s">
        <v>186</v>
      </c>
      <c r="B84" s="309">
        <v>335028.48148199997</v>
      </c>
      <c r="C84" s="308">
        <v>321844.51729576802</v>
      </c>
      <c r="D84" s="5">
        <f t="shared" si="4"/>
        <v>13183.964186231955</v>
      </c>
      <c r="E84" s="102">
        <f t="shared" si="5"/>
        <v>3.935177131183782E-2</v>
      </c>
    </row>
    <row r="85" spans="1:5" x14ac:dyDescent="0.25">
      <c r="A85" s="102" t="s">
        <v>187</v>
      </c>
      <c r="B85" s="309">
        <v>106969.50341400001</v>
      </c>
      <c r="C85" s="308">
        <v>146764.25886668399</v>
      </c>
      <c r="D85" s="5">
        <f t="shared" si="4"/>
        <v>-39794.755452683981</v>
      </c>
      <c r="E85" s="102">
        <f t="shared" si="5"/>
        <v>0.37201963347130679</v>
      </c>
    </row>
    <row r="86" spans="1:5" x14ac:dyDescent="0.25">
      <c r="A86" s="102" t="s">
        <v>188</v>
      </c>
      <c r="B86" s="309">
        <v>92829.694956000007</v>
      </c>
      <c r="C86" s="308">
        <v>74708.726147000401</v>
      </c>
      <c r="D86" s="5">
        <f t="shared" si="4"/>
        <v>18120.968808999605</v>
      </c>
      <c r="E86" s="102">
        <f t="shared" si="5"/>
        <v>0.19520659652699165</v>
      </c>
    </row>
    <row r="87" spans="1:5" x14ac:dyDescent="0.25">
      <c r="A87" s="102" t="s">
        <v>189</v>
      </c>
      <c r="B87" s="309">
        <v>60822.057048000002</v>
      </c>
      <c r="C87" s="308">
        <v>34998.707173632698</v>
      </c>
      <c r="D87" s="5">
        <f t="shared" si="4"/>
        <v>25823.349874367304</v>
      </c>
      <c r="E87" s="102">
        <f t="shared" si="5"/>
        <v>0.424572122807156</v>
      </c>
    </row>
    <row r="88" spans="1:5" x14ac:dyDescent="0.25">
      <c r="A88" s="102" t="s">
        <v>190</v>
      </c>
      <c r="B88" s="309">
        <v>48826.388123999997</v>
      </c>
      <c r="C88" s="308">
        <v>41534.340368296303</v>
      </c>
      <c r="D88" s="5">
        <f t="shared" si="4"/>
        <v>7292.0477557036938</v>
      </c>
      <c r="E88" s="102">
        <f t="shared" si="5"/>
        <v>0.14934645047232931</v>
      </c>
    </row>
    <row r="89" spans="1:5" x14ac:dyDescent="0.25">
      <c r="A89" s="102" t="s">
        <v>191</v>
      </c>
      <c r="B89" s="309">
        <v>41081.158488000001</v>
      </c>
      <c r="C89" s="308">
        <v>40364.912831174697</v>
      </c>
      <c r="D89" s="5">
        <f t="shared" si="4"/>
        <v>716.24565682530374</v>
      </c>
      <c r="E89" s="102">
        <f t="shared" si="5"/>
        <v>1.7434894321067467E-2</v>
      </c>
    </row>
    <row r="90" spans="1:5" x14ac:dyDescent="0.25">
      <c r="A90" s="102" t="s">
        <v>192</v>
      </c>
      <c r="B90" s="309">
        <v>43651.970207999999</v>
      </c>
      <c r="C90" s="308">
        <v>40841.824683744402</v>
      </c>
      <c r="D90" s="5">
        <f t="shared" si="4"/>
        <v>2810.1455242555967</v>
      </c>
      <c r="E90" s="102">
        <f t="shared" si="5"/>
        <v>6.4376144097628554E-2</v>
      </c>
    </row>
    <row r="91" spans="1:5" x14ac:dyDescent="0.25">
      <c r="A91" s="102" t="s">
        <v>193</v>
      </c>
      <c r="B91" s="309">
        <v>38886.451247999998</v>
      </c>
      <c r="C91" s="308">
        <v>39952.929799319099</v>
      </c>
      <c r="D91" s="5">
        <f t="shared" si="4"/>
        <v>-1066.4785513191018</v>
      </c>
      <c r="E91" s="102">
        <f t="shared" si="5"/>
        <v>2.7425453264366798E-2</v>
      </c>
    </row>
    <row r="92" spans="1:5" x14ac:dyDescent="0.25">
      <c r="A92" s="102" t="s">
        <v>194</v>
      </c>
      <c r="B92" s="309">
        <v>38707.228289999999</v>
      </c>
      <c r="C92" s="308">
        <v>38838.885097831197</v>
      </c>
      <c r="D92" s="5">
        <f t="shared" si="4"/>
        <v>-131.65680783119751</v>
      </c>
      <c r="E92" s="102">
        <f t="shared" si="5"/>
        <v>3.4013494028765426E-3</v>
      </c>
    </row>
    <row r="93" spans="1:5" x14ac:dyDescent="0.25">
      <c r="A93" s="102" t="s">
        <v>195</v>
      </c>
      <c r="B93" s="309">
        <v>41317.943778000001</v>
      </c>
      <c r="C93" s="308">
        <v>38746.661086893801</v>
      </c>
      <c r="D93" s="5">
        <f t="shared" si="4"/>
        <v>2571.2826911062002</v>
      </c>
      <c r="E93" s="102">
        <f t="shared" si="5"/>
        <v>6.2231622776816299E-2</v>
      </c>
    </row>
    <row r="94" spans="1:5" x14ac:dyDescent="0.25">
      <c r="A94" s="102" t="s">
        <v>196</v>
      </c>
      <c r="B94" s="309">
        <v>114609.92832599999</v>
      </c>
      <c r="C94" s="308">
        <v>114609.92832599999</v>
      </c>
      <c r="D94" s="5">
        <f t="shared" si="4"/>
        <v>0</v>
      </c>
      <c r="E94" s="102">
        <f t="shared" si="5"/>
        <v>0</v>
      </c>
    </row>
    <row r="95" spans="1:5" x14ac:dyDescent="0.25">
      <c r="A95" s="102" t="s">
        <v>197</v>
      </c>
      <c r="B95" s="309">
        <v>21668.204688000002</v>
      </c>
      <c r="C95" s="308">
        <v>32234.269134201601</v>
      </c>
      <c r="D95" s="5">
        <f t="shared" si="4"/>
        <v>-10566.064446201599</v>
      </c>
      <c r="E95" s="102">
        <f t="shared" si="5"/>
        <v>0.48762989820071051</v>
      </c>
    </row>
    <row r="96" spans="1:5" x14ac:dyDescent="0.25">
      <c r="A96" s="102" t="s">
        <v>198</v>
      </c>
      <c r="B96" s="309">
        <v>20123.997665999999</v>
      </c>
      <c r="C96" s="308">
        <v>31160.4989702844</v>
      </c>
      <c r="D96" s="5">
        <f t="shared" si="4"/>
        <v>-11036.5013042844</v>
      </c>
      <c r="E96" s="102">
        <f t="shared" si="5"/>
        <v>0.54842489486722845</v>
      </c>
    </row>
    <row r="97" spans="1:5" x14ac:dyDescent="0.25">
      <c r="A97" s="102" t="s">
        <v>199</v>
      </c>
      <c r="B97" s="309">
        <v>19562.0196</v>
      </c>
      <c r="C97" s="308">
        <v>31220.072424473601</v>
      </c>
      <c r="D97" s="5">
        <f t="shared" si="4"/>
        <v>-11658.052824473602</v>
      </c>
      <c r="E97" s="102">
        <f t="shared" si="5"/>
        <v>0.59595343746990226</v>
      </c>
    </row>
    <row r="98" spans="1:5" x14ac:dyDescent="0.25">
      <c r="A98" s="102" t="s">
        <v>200</v>
      </c>
      <c r="B98" s="309">
        <v>16600.884816000002</v>
      </c>
      <c r="C98" s="308">
        <v>13692.330897342899</v>
      </c>
      <c r="D98" s="5">
        <f t="shared" si="4"/>
        <v>2908.5539186571023</v>
      </c>
      <c r="E98" s="102">
        <f t="shared" si="5"/>
        <v>0.17520475269208699</v>
      </c>
    </row>
    <row r="99" spans="1:5" x14ac:dyDescent="0.25">
      <c r="A99" s="102" t="s">
        <v>201</v>
      </c>
      <c r="B99" s="309">
        <v>17266.750278</v>
      </c>
      <c r="C99" s="308">
        <v>16953.426010593601</v>
      </c>
      <c r="D99" s="5">
        <f t="shared" si="4"/>
        <v>313.32426740639858</v>
      </c>
      <c r="E99" s="102">
        <f t="shared" si="5"/>
        <v>1.8146105223147455E-2</v>
      </c>
    </row>
    <row r="100" spans="1:5" x14ac:dyDescent="0.25">
      <c r="A100" s="102" t="s">
        <v>202</v>
      </c>
      <c r="B100" s="309">
        <v>336421.67338200001</v>
      </c>
      <c r="C100" s="308">
        <v>336421.67338200001</v>
      </c>
      <c r="D100" s="5">
        <f t="shared" si="4"/>
        <v>0</v>
      </c>
      <c r="E100" s="102">
        <f t="shared" si="5"/>
        <v>0</v>
      </c>
    </row>
    <row r="101" spans="1:5" x14ac:dyDescent="0.25">
      <c r="A101" s="102" t="s">
        <v>203</v>
      </c>
      <c r="B101" s="309">
        <v>83551.151568000001</v>
      </c>
      <c r="C101" s="308">
        <v>35931.284139725001</v>
      </c>
      <c r="D101" s="5">
        <f t="shared" si="4"/>
        <v>47619.867428275</v>
      </c>
      <c r="E101" s="102">
        <f t="shared" si="5"/>
        <v>0.56994866659041188</v>
      </c>
    </row>
    <row r="102" spans="1:5" x14ac:dyDescent="0.25">
      <c r="A102" s="102" t="s">
        <v>204</v>
      </c>
      <c r="B102" s="309">
        <v>53896.803978000004</v>
      </c>
      <c r="C102" s="308">
        <v>36264.507741425899</v>
      </c>
      <c r="D102" s="5">
        <f t="shared" si="4"/>
        <v>17632.296236574104</v>
      </c>
      <c r="E102" s="102">
        <f t="shared" si="5"/>
        <v>0.32714919874973264</v>
      </c>
    </row>
    <row r="103" spans="1:5" x14ac:dyDescent="0.25">
      <c r="A103" s="102" t="s">
        <v>205</v>
      </c>
      <c r="B103" s="309">
        <v>51257.307324000001</v>
      </c>
      <c r="C103" s="308">
        <v>37359.611765782902</v>
      </c>
      <c r="D103" s="5">
        <f t="shared" si="4"/>
        <v>13897.695558217099</v>
      </c>
      <c r="E103" s="102">
        <f t="shared" si="5"/>
        <v>0.27113588839868374</v>
      </c>
    </row>
    <row r="104" spans="1:5" x14ac:dyDescent="0.25">
      <c r="A104" s="102" t="s">
        <v>206</v>
      </c>
      <c r="B104" s="309">
        <v>43431.123491999999</v>
      </c>
      <c r="C104" s="308">
        <v>36970.732922347699</v>
      </c>
      <c r="D104" s="5">
        <f t="shared" si="4"/>
        <v>6460.3905696522997</v>
      </c>
      <c r="E104" s="102">
        <f t="shared" si="5"/>
        <v>0.14875025212834528</v>
      </c>
    </row>
    <row r="105" spans="1:5" x14ac:dyDescent="0.25">
      <c r="A105" s="102" t="s">
        <v>207</v>
      </c>
      <c r="B105" s="309">
        <v>39017.170488000003</v>
      </c>
      <c r="C105" s="308">
        <v>34471.115647865801</v>
      </c>
      <c r="D105" s="5">
        <f t="shared" si="4"/>
        <v>4546.0548401342021</v>
      </c>
      <c r="E105" s="102">
        <f t="shared" si="5"/>
        <v>0.11651421113513016</v>
      </c>
    </row>
    <row r="106" spans="1:5" x14ac:dyDescent="0.25">
      <c r="A106" s="102" t="s">
        <v>208</v>
      </c>
      <c r="B106" s="309">
        <v>71281.774902000005</v>
      </c>
      <c r="C106" s="308">
        <v>36016.539859325501</v>
      </c>
      <c r="D106" s="5">
        <f t="shared" si="4"/>
        <v>35265.235042674503</v>
      </c>
      <c r="E106" s="102">
        <f t="shared" si="5"/>
        <v>0.49473003570910018</v>
      </c>
    </row>
    <row r="107" spans="1:5" x14ac:dyDescent="0.25">
      <c r="A107" s="102" t="s">
        <v>209</v>
      </c>
      <c r="B107" s="309">
        <v>71805.225191999998</v>
      </c>
      <c r="C107" s="308">
        <v>71805.225191999998</v>
      </c>
      <c r="D107" s="5">
        <f t="shared" si="4"/>
        <v>0</v>
      </c>
      <c r="E107" s="102">
        <f t="shared" si="5"/>
        <v>0</v>
      </c>
    </row>
    <row r="108" spans="1:5" x14ac:dyDescent="0.25">
      <c r="A108" s="102" t="s">
        <v>210</v>
      </c>
      <c r="B108" s="309">
        <v>25855.692341999998</v>
      </c>
      <c r="C108" s="308">
        <v>38347.255466757902</v>
      </c>
      <c r="D108" s="5">
        <f t="shared" si="4"/>
        <v>-12491.563124757904</v>
      </c>
      <c r="E108" s="102">
        <f t="shared" si="5"/>
        <v>0.48312622843468023</v>
      </c>
    </row>
    <row r="109" spans="1:5" x14ac:dyDescent="0.25">
      <c r="A109" s="102" t="s">
        <v>211</v>
      </c>
      <c r="B109" s="309">
        <v>23055.089958</v>
      </c>
      <c r="C109" s="308">
        <v>38158.484947505203</v>
      </c>
      <c r="D109" s="5">
        <f t="shared" si="4"/>
        <v>-15103.394989505203</v>
      </c>
      <c r="E109" s="102">
        <f t="shared" si="5"/>
        <v>0.65510024107558951</v>
      </c>
    </row>
    <row r="110" spans="1:5" x14ac:dyDescent="0.25">
      <c r="A110" s="102" t="s">
        <v>212</v>
      </c>
      <c r="B110" s="309">
        <v>17231.547815999998</v>
      </c>
      <c r="C110" s="308">
        <v>37003.334631836697</v>
      </c>
      <c r="D110" s="5">
        <f t="shared" si="4"/>
        <v>-19771.786815836698</v>
      </c>
      <c r="E110" s="102">
        <f t="shared" si="5"/>
        <v>1.1474179236225091</v>
      </c>
    </row>
    <row r="111" spans="1:5" x14ac:dyDescent="0.25">
      <c r="A111" s="102" t="s">
        <v>213</v>
      </c>
      <c r="B111" s="309">
        <v>12772.072410000001</v>
      </c>
      <c r="C111" s="308">
        <v>20689.133104942001</v>
      </c>
      <c r="D111" s="5">
        <f t="shared" si="4"/>
        <v>-7917.0606949419998</v>
      </c>
      <c r="E111" s="102">
        <f t="shared" si="5"/>
        <v>0.61987283197230159</v>
      </c>
    </row>
    <row r="112" spans="1:5" x14ac:dyDescent="0.25">
      <c r="A112" s="102" t="s">
        <v>214</v>
      </c>
      <c r="B112" s="309">
        <v>15950.384598000001</v>
      </c>
      <c r="C112" s="308">
        <v>18628.422308040299</v>
      </c>
      <c r="D112" s="5">
        <f t="shared" si="4"/>
        <v>-2678.0377100402984</v>
      </c>
      <c r="E112" s="102">
        <f t="shared" si="5"/>
        <v>0.16789800230748633</v>
      </c>
    </row>
    <row r="113" spans="1:5" x14ac:dyDescent="0.25">
      <c r="A113" s="102" t="s">
        <v>215</v>
      </c>
      <c r="B113" s="309">
        <v>189735.995544</v>
      </c>
      <c r="C113" s="308">
        <v>176000.26910707299</v>
      </c>
      <c r="D113" s="5">
        <f t="shared" ref="D113:D176" si="6">B113-C113</f>
        <v>13735.726436927012</v>
      </c>
      <c r="E113" s="102">
        <f t="shared" ref="E113:E176" si="7">ABS(D113)/B113</f>
        <v>7.2393888136748838E-2</v>
      </c>
    </row>
    <row r="114" spans="1:5" x14ac:dyDescent="0.25">
      <c r="A114" s="102" t="s">
        <v>216</v>
      </c>
      <c r="B114" s="309">
        <v>64921.366547999998</v>
      </c>
      <c r="C114" s="308">
        <v>95490.787915957306</v>
      </c>
      <c r="D114" s="5">
        <f t="shared" si="6"/>
        <v>-30569.421367957308</v>
      </c>
      <c r="E114" s="102">
        <f t="shared" si="7"/>
        <v>0.47086842119005035</v>
      </c>
    </row>
    <row r="115" spans="1:5" x14ac:dyDescent="0.25">
      <c r="A115" s="102" t="s">
        <v>217</v>
      </c>
      <c r="B115" s="309">
        <v>40589.126682000002</v>
      </c>
      <c r="C115" s="308">
        <v>30143.396634434801</v>
      </c>
      <c r="D115" s="5">
        <f t="shared" si="6"/>
        <v>10445.730047565201</v>
      </c>
      <c r="E115" s="102">
        <f t="shared" si="7"/>
        <v>0.25735291447395325</v>
      </c>
    </row>
    <row r="116" spans="1:5" x14ac:dyDescent="0.25">
      <c r="A116" s="102" t="s">
        <v>218</v>
      </c>
      <c r="B116" s="309">
        <v>33332.832869999998</v>
      </c>
      <c r="C116" s="308">
        <v>29332.085094304999</v>
      </c>
      <c r="D116" s="5">
        <f t="shared" si="6"/>
        <v>4000.7477756949993</v>
      </c>
      <c r="E116" s="102">
        <f t="shared" si="7"/>
        <v>0.1200242353027164</v>
      </c>
    </row>
    <row r="117" spans="1:5" x14ac:dyDescent="0.25">
      <c r="A117" s="102" t="s">
        <v>219</v>
      </c>
      <c r="B117" s="309">
        <v>27358.848935999999</v>
      </c>
      <c r="C117" s="308">
        <v>29756.2476021888</v>
      </c>
      <c r="D117" s="5">
        <f t="shared" si="6"/>
        <v>-2397.3986661888011</v>
      </c>
      <c r="E117" s="102">
        <f t="shared" si="7"/>
        <v>8.7627906853719878E-2</v>
      </c>
    </row>
    <row r="118" spans="1:5" x14ac:dyDescent="0.25">
      <c r="A118" s="102" t="s">
        <v>220</v>
      </c>
      <c r="B118" s="309">
        <v>32650.455504000001</v>
      </c>
      <c r="C118" s="308">
        <v>32650.455504000001</v>
      </c>
      <c r="D118" s="5">
        <f t="shared" si="6"/>
        <v>0</v>
      </c>
      <c r="E118" s="102">
        <f t="shared" si="7"/>
        <v>0</v>
      </c>
    </row>
    <row r="119" spans="1:5" x14ac:dyDescent="0.25">
      <c r="A119" s="102" t="s">
        <v>221</v>
      </c>
      <c r="B119" s="309">
        <v>33432.592290000001</v>
      </c>
      <c r="C119" s="308">
        <v>26363.268461293901</v>
      </c>
      <c r="D119" s="5">
        <f t="shared" si="6"/>
        <v>7069.3238287060994</v>
      </c>
      <c r="E119" s="102">
        <f t="shared" si="7"/>
        <v>0.21145006547459977</v>
      </c>
    </row>
    <row r="120" spans="1:5" x14ac:dyDescent="0.25">
      <c r="A120" s="102" t="s">
        <v>28</v>
      </c>
      <c r="B120" s="309">
        <v>11251.945248</v>
      </c>
      <c r="C120" s="308">
        <v>34137.583832012497</v>
      </c>
      <c r="D120" s="5">
        <f t="shared" si="6"/>
        <v>-22885.638584012497</v>
      </c>
      <c r="E120" s="102">
        <f t="shared" si="7"/>
        <v>2.0339272969783027</v>
      </c>
    </row>
    <row r="121" spans="1:5" x14ac:dyDescent="0.25">
      <c r="A121" s="102" t="s">
        <v>29</v>
      </c>
      <c r="B121" s="309">
        <v>12053.231255999999</v>
      </c>
      <c r="C121" s="308">
        <v>37116.959775843199</v>
      </c>
      <c r="D121" s="5">
        <f t="shared" si="6"/>
        <v>-25063.7285198432</v>
      </c>
      <c r="E121" s="102">
        <f t="shared" si="7"/>
        <v>2.0794198657199647</v>
      </c>
    </row>
    <row r="122" spans="1:5" x14ac:dyDescent="0.25">
      <c r="A122" s="102" t="s">
        <v>30</v>
      </c>
      <c r="B122" s="309">
        <v>11508.567756</v>
      </c>
      <c r="C122" s="308">
        <v>17487.7715561119</v>
      </c>
      <c r="D122" s="5">
        <f t="shared" si="6"/>
        <v>-5979.2038001118999</v>
      </c>
      <c r="E122" s="102">
        <f t="shared" si="7"/>
        <v>0.51954369360988795</v>
      </c>
    </row>
    <row r="123" spans="1:5" x14ac:dyDescent="0.25">
      <c r="A123" s="102" t="s">
        <v>31</v>
      </c>
      <c r="B123" s="309">
        <v>24781.845251999999</v>
      </c>
      <c r="C123" s="308">
        <v>18339.0098969229</v>
      </c>
      <c r="D123" s="5">
        <f t="shared" si="6"/>
        <v>6442.8353550770989</v>
      </c>
      <c r="E123" s="102">
        <f t="shared" si="7"/>
        <v>0.25998206709636101</v>
      </c>
    </row>
    <row r="124" spans="1:5" x14ac:dyDescent="0.25">
      <c r="A124" s="102" t="s">
        <v>32</v>
      </c>
      <c r="B124" s="309">
        <v>664897.45162800001</v>
      </c>
      <c r="C124" s="308">
        <v>657117.38008540706</v>
      </c>
      <c r="D124" s="5">
        <f t="shared" si="6"/>
        <v>7780.071542592952</v>
      </c>
      <c r="E124" s="102">
        <f t="shared" si="7"/>
        <v>1.1701160116561528E-2</v>
      </c>
    </row>
    <row r="125" spans="1:5" x14ac:dyDescent="0.25">
      <c r="A125" s="102" t="s">
        <v>33</v>
      </c>
      <c r="B125" s="309">
        <v>426439.872684</v>
      </c>
      <c r="C125" s="308">
        <v>392598.78611249803</v>
      </c>
      <c r="D125" s="5">
        <f t="shared" si="6"/>
        <v>33841.086571501975</v>
      </c>
      <c r="E125" s="102">
        <f t="shared" si="7"/>
        <v>7.9357228859738588E-2</v>
      </c>
    </row>
    <row r="126" spans="1:5" x14ac:dyDescent="0.25">
      <c r="A126" s="102" t="s">
        <v>34</v>
      </c>
      <c r="B126" s="309">
        <v>168759.22683599999</v>
      </c>
      <c r="C126" s="308">
        <v>245702.17318838401</v>
      </c>
      <c r="D126" s="5">
        <f t="shared" si="6"/>
        <v>-76942.946352384024</v>
      </c>
      <c r="E126" s="102">
        <f t="shared" si="7"/>
        <v>0.45593327129400213</v>
      </c>
    </row>
    <row r="127" spans="1:5" x14ac:dyDescent="0.25">
      <c r="A127" s="102" t="s">
        <v>35</v>
      </c>
      <c r="B127" s="309">
        <v>119246.104038</v>
      </c>
      <c r="C127" s="308">
        <v>145149.081887846</v>
      </c>
      <c r="D127" s="5">
        <f t="shared" si="6"/>
        <v>-25902.977849845993</v>
      </c>
      <c r="E127" s="102">
        <f t="shared" si="7"/>
        <v>0.21722284395632349</v>
      </c>
    </row>
    <row r="128" spans="1:5" x14ac:dyDescent="0.25">
      <c r="A128" s="102" t="s">
        <v>36</v>
      </c>
      <c r="B128" s="309">
        <v>126982.96305599999</v>
      </c>
      <c r="C128" s="308">
        <v>105845.85018212099</v>
      </c>
      <c r="D128" s="5">
        <f t="shared" si="6"/>
        <v>21137.112873878999</v>
      </c>
      <c r="E128" s="102">
        <f t="shared" si="7"/>
        <v>0.16645628960916156</v>
      </c>
    </row>
    <row r="129" spans="1:5" x14ac:dyDescent="0.25">
      <c r="A129" s="102" t="s">
        <v>37</v>
      </c>
      <c r="B129" s="309">
        <v>102822.60752400001</v>
      </c>
      <c r="C129" s="308">
        <v>84577.104158828603</v>
      </c>
      <c r="D129" s="5">
        <f t="shared" si="6"/>
        <v>18245.503365171404</v>
      </c>
      <c r="E129" s="102">
        <f t="shared" si="7"/>
        <v>0.17744641771424333</v>
      </c>
    </row>
    <row r="130" spans="1:5" x14ac:dyDescent="0.25">
      <c r="A130" s="102" t="s">
        <v>38</v>
      </c>
      <c r="B130" s="309">
        <v>80309.19975</v>
      </c>
      <c r="C130" s="308">
        <v>68568.886993501001</v>
      </c>
      <c r="D130" s="5">
        <f t="shared" si="6"/>
        <v>11740.312756498999</v>
      </c>
      <c r="E130" s="102">
        <f t="shared" si="7"/>
        <v>0.14618888985379286</v>
      </c>
    </row>
    <row r="131" spans="1:5" x14ac:dyDescent="0.25">
      <c r="A131" s="102" t="s">
        <v>39</v>
      </c>
      <c r="B131" s="309">
        <v>71553.991985999994</v>
      </c>
      <c r="C131" s="308">
        <v>29458.642674058901</v>
      </c>
      <c r="D131" s="5">
        <f t="shared" si="6"/>
        <v>42095.349311941092</v>
      </c>
      <c r="E131" s="102">
        <f t="shared" si="7"/>
        <v>0.58830189823898749</v>
      </c>
    </row>
    <row r="132" spans="1:5" x14ac:dyDescent="0.25">
      <c r="A132" s="102" t="s">
        <v>40</v>
      </c>
      <c r="B132" s="309">
        <v>79978.503005999999</v>
      </c>
      <c r="C132" s="308">
        <v>31254.779637123698</v>
      </c>
      <c r="D132" s="5">
        <f t="shared" si="6"/>
        <v>48723.723368876301</v>
      </c>
      <c r="E132" s="102">
        <f t="shared" si="7"/>
        <v>0.60921024447308092</v>
      </c>
    </row>
    <row r="133" spans="1:5" x14ac:dyDescent="0.25">
      <c r="A133" s="102" t="s">
        <v>41</v>
      </c>
      <c r="B133" s="309">
        <v>110925.02175</v>
      </c>
      <c r="C133" s="308">
        <v>110925.02175</v>
      </c>
      <c r="D133" s="5">
        <f t="shared" si="6"/>
        <v>0</v>
      </c>
      <c r="E133" s="102">
        <f t="shared" si="7"/>
        <v>0</v>
      </c>
    </row>
    <row r="134" spans="1:5" x14ac:dyDescent="0.25">
      <c r="A134" s="102" t="s">
        <v>42</v>
      </c>
      <c r="B134" s="309">
        <v>12112.284245999999</v>
      </c>
      <c r="C134" s="308">
        <v>28918.0745336824</v>
      </c>
      <c r="D134" s="5">
        <f t="shared" si="6"/>
        <v>-16805.790287682401</v>
      </c>
      <c r="E134" s="102">
        <f t="shared" si="7"/>
        <v>1.3874996611999426</v>
      </c>
    </row>
    <row r="135" spans="1:5" x14ac:dyDescent="0.25">
      <c r="A135" s="102" t="s">
        <v>43</v>
      </c>
      <c r="B135" s="309">
        <v>23237.294232</v>
      </c>
      <c r="C135" s="308">
        <v>14495.863915387999</v>
      </c>
      <c r="D135" s="5">
        <f t="shared" si="6"/>
        <v>8741.4303166120008</v>
      </c>
      <c r="E135" s="102">
        <f t="shared" si="7"/>
        <v>0.3761810746697955</v>
      </c>
    </row>
    <row r="136" spans="1:5" x14ac:dyDescent="0.25">
      <c r="A136" s="102" t="s">
        <v>44</v>
      </c>
      <c r="B136" s="309">
        <v>21839.286359999998</v>
      </c>
      <c r="C136" s="308">
        <v>14082.490944545299</v>
      </c>
      <c r="D136" s="5">
        <f t="shared" si="6"/>
        <v>7756.7954154546987</v>
      </c>
      <c r="E136" s="102">
        <f t="shared" si="7"/>
        <v>0.35517623092583045</v>
      </c>
    </row>
    <row r="137" spans="1:5" x14ac:dyDescent="0.25">
      <c r="A137" s="102" t="s">
        <v>45</v>
      </c>
      <c r="B137" s="309">
        <v>151331.25616200001</v>
      </c>
      <c r="C137" s="308">
        <v>136823.73453673601</v>
      </c>
      <c r="D137" s="5">
        <f t="shared" si="6"/>
        <v>14507.521625263995</v>
      </c>
      <c r="E137" s="102">
        <f t="shared" si="7"/>
        <v>9.5865996180813456E-2</v>
      </c>
    </row>
    <row r="138" spans="1:5" x14ac:dyDescent="0.25">
      <c r="A138" s="102" t="s">
        <v>46</v>
      </c>
      <c r="B138" s="309">
        <v>46649.339447999999</v>
      </c>
      <c r="C138" s="308">
        <v>78936.422596014905</v>
      </c>
      <c r="D138" s="5">
        <f t="shared" si="6"/>
        <v>-32287.083148014906</v>
      </c>
      <c r="E138" s="102">
        <f t="shared" si="7"/>
        <v>0.69212305104567029</v>
      </c>
    </row>
    <row r="139" spans="1:5" x14ac:dyDescent="0.25">
      <c r="A139" s="102" t="s">
        <v>47</v>
      </c>
      <c r="B139" s="309">
        <v>34441.882422000002</v>
      </c>
      <c r="C139" s="308">
        <v>30971.604603516698</v>
      </c>
      <c r="D139" s="5">
        <f t="shared" si="6"/>
        <v>3470.2778184833041</v>
      </c>
      <c r="E139" s="102">
        <f t="shared" si="7"/>
        <v>0.10075749565495988</v>
      </c>
    </row>
    <row r="140" spans="1:5" x14ac:dyDescent="0.25">
      <c r="A140" s="102" t="s">
        <v>48</v>
      </c>
      <c r="B140" s="309">
        <v>30124.822187999998</v>
      </c>
      <c r="C140" s="308">
        <v>29195.256242642099</v>
      </c>
      <c r="D140" s="5">
        <f t="shared" si="6"/>
        <v>929.56594535789918</v>
      </c>
      <c r="E140" s="102">
        <f t="shared" si="7"/>
        <v>3.0857142975210156E-2</v>
      </c>
    </row>
    <row r="141" spans="1:5" x14ac:dyDescent="0.25">
      <c r="A141" s="102" t="s">
        <v>49</v>
      </c>
      <c r="B141" s="309">
        <v>25712.359842000002</v>
      </c>
      <c r="C141" s="308">
        <v>31284.6944391209</v>
      </c>
      <c r="D141" s="5">
        <f t="shared" si="6"/>
        <v>-5572.3345971208983</v>
      </c>
      <c r="E141" s="102">
        <f t="shared" si="7"/>
        <v>0.2167181321108744</v>
      </c>
    </row>
    <row r="142" spans="1:5" x14ac:dyDescent="0.25">
      <c r="A142" s="102" t="s">
        <v>50</v>
      </c>
      <c r="B142" s="309">
        <v>26990.427078000001</v>
      </c>
      <c r="C142" s="308">
        <v>34441.274000082602</v>
      </c>
      <c r="D142" s="5">
        <f t="shared" si="6"/>
        <v>-7450.8469220826009</v>
      </c>
      <c r="E142" s="102">
        <f t="shared" si="7"/>
        <v>0.27605516950696252</v>
      </c>
    </row>
    <row r="143" spans="1:5" x14ac:dyDescent="0.25">
      <c r="A143" s="102" t="s">
        <v>51</v>
      </c>
      <c r="B143" s="309">
        <v>30427.884426000001</v>
      </c>
      <c r="C143" s="308">
        <v>34561.295141987197</v>
      </c>
      <c r="D143" s="5">
        <f t="shared" si="6"/>
        <v>-4133.4107159871965</v>
      </c>
      <c r="E143" s="102">
        <f t="shared" si="7"/>
        <v>0.13584285578708463</v>
      </c>
    </row>
    <row r="144" spans="1:5" x14ac:dyDescent="0.25">
      <c r="A144" s="102" t="s">
        <v>52</v>
      </c>
      <c r="B144" s="309">
        <v>15728.047224</v>
      </c>
      <c r="C144" s="308">
        <v>38887.785413817699</v>
      </c>
      <c r="D144" s="5">
        <f t="shared" si="6"/>
        <v>-23159.738189817697</v>
      </c>
      <c r="E144" s="102">
        <f t="shared" si="7"/>
        <v>1.4725119946535645</v>
      </c>
    </row>
    <row r="145" spans="1:5" x14ac:dyDescent="0.25">
      <c r="A145" s="102" t="s">
        <v>53</v>
      </c>
      <c r="B145" s="309">
        <v>14433.58275</v>
      </c>
      <c r="C145" s="308">
        <v>14433.58275</v>
      </c>
      <c r="D145" s="5">
        <f t="shared" si="6"/>
        <v>0</v>
      </c>
      <c r="E145" s="102">
        <f t="shared" si="7"/>
        <v>0</v>
      </c>
    </row>
    <row r="146" spans="1:5" x14ac:dyDescent="0.25">
      <c r="A146" s="102" t="s">
        <v>54</v>
      </c>
      <c r="B146" s="309">
        <v>69212.053602</v>
      </c>
      <c r="C146" s="308">
        <v>69212.053602000102</v>
      </c>
      <c r="D146" s="5">
        <f t="shared" si="6"/>
        <v>0</v>
      </c>
      <c r="E146" s="102">
        <f t="shared" si="7"/>
        <v>0</v>
      </c>
    </row>
    <row r="147" spans="1:5" x14ac:dyDescent="0.25">
      <c r="A147" s="102" t="s">
        <v>55</v>
      </c>
      <c r="B147" s="309">
        <v>41568.259656000002</v>
      </c>
      <c r="C147" s="308">
        <v>32973.217986006799</v>
      </c>
      <c r="D147" s="5">
        <f t="shared" si="6"/>
        <v>8595.041669993203</v>
      </c>
      <c r="E147" s="102">
        <f t="shared" si="7"/>
        <v>0.20676934134654315</v>
      </c>
    </row>
    <row r="148" spans="1:5" x14ac:dyDescent="0.25">
      <c r="A148" s="102" t="s">
        <v>56</v>
      </c>
      <c r="B148" s="309">
        <v>30721.200054000001</v>
      </c>
      <c r="C148" s="308">
        <v>27804.756718860899</v>
      </c>
      <c r="D148" s="5">
        <f t="shared" si="6"/>
        <v>2916.4433351391017</v>
      </c>
      <c r="E148" s="102">
        <f t="shared" si="7"/>
        <v>9.4932598010909128E-2</v>
      </c>
    </row>
    <row r="149" spans="1:5" x14ac:dyDescent="0.25">
      <c r="A149" s="102" t="s">
        <v>57</v>
      </c>
      <c r="B149" s="309">
        <v>30704.114819999999</v>
      </c>
      <c r="C149" s="308">
        <v>25749.927947698699</v>
      </c>
      <c r="D149" s="5">
        <f t="shared" si="6"/>
        <v>4954.1868723012994</v>
      </c>
      <c r="E149" s="102">
        <f t="shared" si="7"/>
        <v>0.16135253862046689</v>
      </c>
    </row>
    <row r="150" spans="1:5" x14ac:dyDescent="0.25">
      <c r="A150" s="102" t="s">
        <v>58</v>
      </c>
      <c r="B150" s="309">
        <v>26989.280417999998</v>
      </c>
      <c r="C150" s="308">
        <v>15973.4780084381</v>
      </c>
      <c r="D150" s="5">
        <f t="shared" si="6"/>
        <v>11015.802409561898</v>
      </c>
      <c r="E150" s="102">
        <f t="shared" si="7"/>
        <v>0.40815472806066788</v>
      </c>
    </row>
    <row r="151" spans="1:5" x14ac:dyDescent="0.25">
      <c r="A151" s="102" t="s">
        <v>59</v>
      </c>
      <c r="B151" s="309">
        <v>27788.502438</v>
      </c>
      <c r="C151" s="308">
        <v>19846.662763129301</v>
      </c>
      <c r="D151" s="5">
        <f t="shared" si="6"/>
        <v>7941.8396748706982</v>
      </c>
      <c r="E151" s="102">
        <f t="shared" si="7"/>
        <v>0.28579588599961597</v>
      </c>
    </row>
    <row r="152" spans="1:5" x14ac:dyDescent="0.25">
      <c r="A152" s="102" t="s">
        <v>60</v>
      </c>
      <c r="B152" s="309">
        <v>389524.52997600002</v>
      </c>
      <c r="C152" s="308">
        <v>355572.48278240103</v>
      </c>
      <c r="D152" s="5">
        <f t="shared" si="6"/>
        <v>33952.047193598992</v>
      </c>
      <c r="E152" s="102">
        <f t="shared" si="7"/>
        <v>8.7162796129144668E-2</v>
      </c>
    </row>
    <row r="153" spans="1:5" x14ac:dyDescent="0.25">
      <c r="A153" s="102" t="s">
        <v>61</v>
      </c>
      <c r="B153" s="309">
        <v>119720.935944</v>
      </c>
      <c r="C153" s="308">
        <v>184881.28783951001</v>
      </c>
      <c r="D153" s="5">
        <f t="shared" si="6"/>
        <v>-65160.351895510015</v>
      </c>
      <c r="E153" s="102">
        <f t="shared" si="7"/>
        <v>0.54426864759885485</v>
      </c>
    </row>
    <row r="154" spans="1:5" x14ac:dyDescent="0.25">
      <c r="A154" s="102" t="s">
        <v>62</v>
      </c>
      <c r="B154" s="309">
        <v>78945.018347999998</v>
      </c>
      <c r="C154" s="308">
        <v>102093.57891406299</v>
      </c>
      <c r="D154" s="5">
        <f t="shared" si="6"/>
        <v>-23148.560566062995</v>
      </c>
      <c r="E154" s="102">
        <f t="shared" si="7"/>
        <v>0.29322382907077305</v>
      </c>
    </row>
    <row r="155" spans="1:5" x14ac:dyDescent="0.25">
      <c r="A155" s="102" t="s">
        <v>63</v>
      </c>
      <c r="B155" s="309">
        <v>161998.06081200001</v>
      </c>
      <c r="C155" s="308">
        <v>178045.27572201999</v>
      </c>
      <c r="D155" s="5">
        <f t="shared" si="6"/>
        <v>-16047.214910019975</v>
      </c>
      <c r="E155" s="102">
        <f t="shared" si="7"/>
        <v>9.9058067915040598E-2</v>
      </c>
    </row>
    <row r="156" spans="1:5" x14ac:dyDescent="0.25">
      <c r="A156" s="102" t="s">
        <v>64</v>
      </c>
      <c r="B156" s="309">
        <v>87417.689087999999</v>
      </c>
      <c r="C156" s="308">
        <v>46770.986868394699</v>
      </c>
      <c r="D156" s="5">
        <f t="shared" si="6"/>
        <v>40646.7022196053</v>
      </c>
      <c r="E156" s="102">
        <f t="shared" si="7"/>
        <v>0.46497113620434238</v>
      </c>
    </row>
    <row r="157" spans="1:5" x14ac:dyDescent="0.25">
      <c r="A157" s="102" t="s">
        <v>65</v>
      </c>
      <c r="B157" s="309">
        <v>61181.764289999999</v>
      </c>
      <c r="C157" s="308">
        <v>47414.468329221898</v>
      </c>
      <c r="D157" s="5">
        <f t="shared" si="6"/>
        <v>13767.295960778101</v>
      </c>
      <c r="E157" s="102">
        <f t="shared" si="7"/>
        <v>0.2250228662174806</v>
      </c>
    </row>
    <row r="158" spans="1:5" x14ac:dyDescent="0.25">
      <c r="A158" s="102" t="s">
        <v>66</v>
      </c>
      <c r="B158" s="309">
        <v>40658.040948000002</v>
      </c>
      <c r="C158" s="308">
        <v>48724.234508978603</v>
      </c>
      <c r="D158" s="5">
        <f t="shared" si="6"/>
        <v>-8066.1935609786015</v>
      </c>
      <c r="E158" s="102">
        <f t="shared" si="7"/>
        <v>0.19839110229868032</v>
      </c>
    </row>
    <row r="159" spans="1:5" x14ac:dyDescent="0.25">
      <c r="A159" s="102" t="s">
        <v>67</v>
      </c>
      <c r="B159" s="309">
        <v>34910.866362000001</v>
      </c>
      <c r="C159" s="308">
        <v>41750.463943092</v>
      </c>
      <c r="D159" s="5">
        <f t="shared" si="6"/>
        <v>-6839.597581091999</v>
      </c>
      <c r="E159" s="102">
        <f t="shared" si="7"/>
        <v>0.19591600821848429</v>
      </c>
    </row>
    <row r="160" spans="1:5" x14ac:dyDescent="0.25">
      <c r="A160" s="102" t="s">
        <v>68</v>
      </c>
      <c r="B160" s="309">
        <v>33779.456939999996</v>
      </c>
      <c r="C160" s="308">
        <v>36640.789472769902</v>
      </c>
      <c r="D160" s="5">
        <f t="shared" si="6"/>
        <v>-2861.3325327699058</v>
      </c>
      <c r="E160" s="102">
        <f t="shared" si="7"/>
        <v>8.4706291692382252E-2</v>
      </c>
    </row>
    <row r="161" spans="1:5" x14ac:dyDescent="0.25">
      <c r="A161" s="102" t="s">
        <v>69</v>
      </c>
      <c r="B161" s="309">
        <v>29441.642159999999</v>
      </c>
      <c r="C161" s="308">
        <v>32486.525578275399</v>
      </c>
      <c r="D161" s="5">
        <f t="shared" si="6"/>
        <v>-3044.8834182753999</v>
      </c>
      <c r="E161" s="102">
        <f t="shared" si="7"/>
        <v>0.10342097773378413</v>
      </c>
    </row>
    <row r="162" spans="1:5" x14ac:dyDescent="0.25">
      <c r="A162" s="102" t="s">
        <v>70</v>
      </c>
      <c r="B162" s="309">
        <v>29261.387208</v>
      </c>
      <c r="C162" s="308">
        <v>31522.458463079802</v>
      </c>
      <c r="D162" s="5">
        <f t="shared" si="6"/>
        <v>-2261.0712550798016</v>
      </c>
      <c r="E162" s="102">
        <f t="shared" si="7"/>
        <v>7.727149909221083E-2</v>
      </c>
    </row>
    <row r="163" spans="1:5" x14ac:dyDescent="0.25">
      <c r="A163" s="102" t="s">
        <v>71</v>
      </c>
      <c r="B163" s="309">
        <v>42391.790867999996</v>
      </c>
      <c r="C163" s="308">
        <v>31586.452782963101</v>
      </c>
      <c r="D163" s="5">
        <f t="shared" si="6"/>
        <v>10805.338085036896</v>
      </c>
      <c r="E163" s="102">
        <f t="shared" si="7"/>
        <v>0.25489222945741241</v>
      </c>
    </row>
    <row r="164" spans="1:5" x14ac:dyDescent="0.25">
      <c r="A164" s="102" t="s">
        <v>72</v>
      </c>
      <c r="B164" s="309">
        <v>10257.447029999999</v>
      </c>
      <c r="C164" s="308">
        <v>13364.1368491302</v>
      </c>
      <c r="D164" s="5">
        <f t="shared" si="6"/>
        <v>-3106.6898191302007</v>
      </c>
      <c r="E164" s="102">
        <f t="shared" si="7"/>
        <v>0.30287164145659751</v>
      </c>
    </row>
    <row r="165" spans="1:5" x14ac:dyDescent="0.25">
      <c r="A165" s="102" t="s">
        <v>73</v>
      </c>
      <c r="B165" s="309">
        <v>15142.447962</v>
      </c>
      <c r="C165" s="308">
        <v>11109.0584211352</v>
      </c>
      <c r="D165" s="5">
        <f t="shared" si="6"/>
        <v>4033.3895408648004</v>
      </c>
      <c r="E165" s="102">
        <f t="shared" si="7"/>
        <v>0.26636311057410261</v>
      </c>
    </row>
    <row r="166" spans="1:5" x14ac:dyDescent="0.25">
      <c r="A166" s="102" t="s">
        <v>74</v>
      </c>
      <c r="B166" s="309">
        <v>117696.851712</v>
      </c>
      <c r="C166" s="308">
        <v>117696.851712</v>
      </c>
      <c r="D166" s="5">
        <f t="shared" si="6"/>
        <v>0</v>
      </c>
      <c r="E166" s="102">
        <f t="shared" si="7"/>
        <v>0</v>
      </c>
    </row>
    <row r="167" spans="1:5" x14ac:dyDescent="0.25">
      <c r="A167" s="102" t="s">
        <v>75</v>
      </c>
      <c r="B167" s="309">
        <v>39855.60828</v>
      </c>
      <c r="C167" s="308">
        <v>28161.6586274937</v>
      </c>
      <c r="D167" s="5">
        <f t="shared" si="6"/>
        <v>11693.9496525063</v>
      </c>
      <c r="E167" s="102">
        <f t="shared" si="7"/>
        <v>0.293407883034982</v>
      </c>
    </row>
    <row r="168" spans="1:5" x14ac:dyDescent="0.25">
      <c r="A168" s="102" t="s">
        <v>76</v>
      </c>
      <c r="B168" s="309">
        <v>41876.940527999999</v>
      </c>
      <c r="C168" s="308">
        <v>29202.683873349601</v>
      </c>
      <c r="D168" s="5">
        <f t="shared" si="6"/>
        <v>12674.256654650399</v>
      </c>
      <c r="E168" s="102">
        <f t="shared" si="7"/>
        <v>0.30265479031774217</v>
      </c>
    </row>
    <row r="169" spans="1:5" x14ac:dyDescent="0.25">
      <c r="A169" s="102" t="s">
        <v>77</v>
      </c>
      <c r="B169" s="309">
        <v>33141.684648000002</v>
      </c>
      <c r="C169" s="308">
        <v>28411.545841368999</v>
      </c>
      <c r="D169" s="5">
        <f t="shared" si="6"/>
        <v>4730.1388066310028</v>
      </c>
      <c r="E169" s="102">
        <f t="shared" si="7"/>
        <v>0.14272475454612873</v>
      </c>
    </row>
    <row r="170" spans="1:5" x14ac:dyDescent="0.25">
      <c r="A170" s="102" t="s">
        <v>78</v>
      </c>
      <c r="B170" s="309">
        <v>35684.976527999999</v>
      </c>
      <c r="C170" s="308">
        <v>29018.962694891699</v>
      </c>
      <c r="D170" s="5">
        <f t="shared" si="6"/>
        <v>6666.0138331082999</v>
      </c>
      <c r="E170" s="102">
        <f t="shared" si="7"/>
        <v>0.1868016874798237</v>
      </c>
    </row>
    <row r="171" spans="1:5" x14ac:dyDescent="0.25">
      <c r="A171" s="102" t="s">
        <v>79</v>
      </c>
      <c r="B171" s="309">
        <v>26366.873370000001</v>
      </c>
      <c r="C171" s="308">
        <v>30139.957416292</v>
      </c>
      <c r="D171" s="5">
        <f t="shared" si="6"/>
        <v>-3773.0840462919987</v>
      </c>
      <c r="E171" s="102">
        <f t="shared" si="7"/>
        <v>0.14309941089128075</v>
      </c>
    </row>
    <row r="172" spans="1:5" x14ac:dyDescent="0.25">
      <c r="A172" s="102" t="s">
        <v>80</v>
      </c>
      <c r="B172" s="309">
        <v>11026.855890000001</v>
      </c>
      <c r="C172" s="308">
        <v>28565.867930087799</v>
      </c>
      <c r="D172" s="5">
        <f t="shared" si="6"/>
        <v>-17539.0120400878</v>
      </c>
      <c r="E172" s="102">
        <f t="shared" si="7"/>
        <v>1.590572345830104</v>
      </c>
    </row>
    <row r="173" spans="1:5" x14ac:dyDescent="0.25">
      <c r="A173" s="102" t="s">
        <v>81</v>
      </c>
      <c r="B173" s="309">
        <v>8525.0731020000003</v>
      </c>
      <c r="C173" s="308">
        <v>10605.212425367799</v>
      </c>
      <c r="D173" s="5">
        <f t="shared" si="6"/>
        <v>-2080.1393233677991</v>
      </c>
      <c r="E173" s="102">
        <f t="shared" si="7"/>
        <v>0.24400252038657522</v>
      </c>
    </row>
    <row r="174" spans="1:5" x14ac:dyDescent="0.25">
      <c r="A174" s="102" t="s">
        <v>82</v>
      </c>
      <c r="B174" s="309">
        <v>10302.740100000001</v>
      </c>
      <c r="C174" s="308">
        <v>16759.5215233909</v>
      </c>
      <c r="D174" s="5">
        <f t="shared" si="6"/>
        <v>-6456.7814233908994</v>
      </c>
      <c r="E174" s="102">
        <f t="shared" si="7"/>
        <v>0.62670526100050794</v>
      </c>
    </row>
    <row r="175" spans="1:5" x14ac:dyDescent="0.25">
      <c r="A175" s="102" t="s">
        <v>83</v>
      </c>
      <c r="B175" s="309">
        <v>218394.239592</v>
      </c>
      <c r="C175" s="308">
        <v>197720.36241434401</v>
      </c>
      <c r="D175" s="5">
        <f t="shared" si="6"/>
        <v>20673.877177655988</v>
      </c>
      <c r="E175" s="102">
        <f t="shared" si="7"/>
        <v>9.4663106574049458E-2</v>
      </c>
    </row>
    <row r="176" spans="1:5" x14ac:dyDescent="0.25">
      <c r="A176" s="102" t="s">
        <v>84</v>
      </c>
      <c r="B176" s="309">
        <v>70311.929873999994</v>
      </c>
      <c r="C176" s="308">
        <v>111391.340806753</v>
      </c>
      <c r="D176" s="5">
        <f t="shared" si="6"/>
        <v>-41079.410932753002</v>
      </c>
      <c r="E176" s="102">
        <f t="shared" si="7"/>
        <v>0.58424524837204594</v>
      </c>
    </row>
    <row r="177" spans="1:5" x14ac:dyDescent="0.25">
      <c r="A177" s="102" t="s">
        <v>85</v>
      </c>
      <c r="B177" s="309">
        <v>69388.868573999993</v>
      </c>
      <c r="C177" s="308">
        <v>68311.894506476499</v>
      </c>
      <c r="D177" s="5">
        <f t="shared" ref="D177:D185" si="8">B177-C177</f>
        <v>1076.9740675234934</v>
      </c>
      <c r="E177" s="102">
        <f t="shared" ref="E177:E185" si="9">ABS(D177)/B177</f>
        <v>1.5520847790952965E-2</v>
      </c>
    </row>
    <row r="178" spans="1:5" x14ac:dyDescent="0.25">
      <c r="A178" s="102" t="s">
        <v>86</v>
      </c>
      <c r="B178" s="309">
        <v>47189.072310000003</v>
      </c>
      <c r="C178" s="308">
        <v>48855.146327740396</v>
      </c>
      <c r="D178" s="5">
        <f t="shared" si="8"/>
        <v>-1666.0740177403932</v>
      </c>
      <c r="E178" s="102">
        <f t="shared" si="9"/>
        <v>3.5306352428278814E-2</v>
      </c>
    </row>
    <row r="179" spans="1:5" x14ac:dyDescent="0.25">
      <c r="A179" s="102" t="s">
        <v>87</v>
      </c>
      <c r="B179" s="309">
        <v>36748.618344000002</v>
      </c>
      <c r="C179" s="308">
        <v>38594.765311845003</v>
      </c>
      <c r="D179" s="5">
        <f t="shared" si="8"/>
        <v>-1846.1469678450012</v>
      </c>
      <c r="E179" s="102">
        <f t="shared" si="9"/>
        <v>5.0237180363174774E-2</v>
      </c>
    </row>
    <row r="180" spans="1:5" x14ac:dyDescent="0.25">
      <c r="A180" s="102" t="s">
        <v>88</v>
      </c>
      <c r="B180" s="309">
        <v>24135.473010000002</v>
      </c>
      <c r="C180" s="308">
        <v>31544.663603138801</v>
      </c>
      <c r="D180" s="5">
        <f t="shared" si="8"/>
        <v>-7409.1905931387992</v>
      </c>
      <c r="E180" s="102">
        <f t="shared" si="9"/>
        <v>0.30698344258962584</v>
      </c>
    </row>
    <row r="181" spans="1:5" x14ac:dyDescent="0.25">
      <c r="A181" s="102" t="s">
        <v>89</v>
      </c>
      <c r="B181" s="309">
        <v>30543.353088</v>
      </c>
      <c r="C181" s="308">
        <v>6555.6976726439398</v>
      </c>
      <c r="D181" s="5">
        <f t="shared" si="8"/>
        <v>23987.655415356061</v>
      </c>
      <c r="E181" s="102">
        <f t="shared" si="9"/>
        <v>0.78536417878692011</v>
      </c>
    </row>
    <row r="182" spans="1:5" x14ac:dyDescent="0.25">
      <c r="A182" s="102" t="s">
        <v>90</v>
      </c>
      <c r="B182" s="309">
        <v>8659.2323219999998</v>
      </c>
      <c r="C182" s="308">
        <v>8098.1860925208402</v>
      </c>
      <c r="D182" s="5">
        <f t="shared" si="8"/>
        <v>561.04622947915959</v>
      </c>
      <c r="E182" s="102">
        <f t="shared" si="9"/>
        <v>6.4791682289634681E-2</v>
      </c>
    </row>
    <row r="183" spans="1:5" x14ac:dyDescent="0.25">
      <c r="A183" s="102" t="s">
        <v>91</v>
      </c>
      <c r="B183" s="309">
        <v>14320.522074</v>
      </c>
      <c r="C183" s="308">
        <v>26594.1711999168</v>
      </c>
      <c r="D183" s="5">
        <f t="shared" si="8"/>
        <v>-12273.6491259168</v>
      </c>
      <c r="E183" s="102">
        <f t="shared" si="9"/>
        <v>0.85706715596636973</v>
      </c>
    </row>
    <row r="184" spans="1:5" x14ac:dyDescent="0.25">
      <c r="A184" s="102" t="s">
        <v>92</v>
      </c>
      <c r="B184" s="309">
        <v>13943.156268000001</v>
      </c>
      <c r="C184" s="308">
        <v>30256.334301470499</v>
      </c>
      <c r="D184" s="5">
        <f t="shared" si="8"/>
        <v>-16313.178033470498</v>
      </c>
      <c r="E184" s="102">
        <f t="shared" si="9"/>
        <v>1.1699774226090958</v>
      </c>
    </row>
    <row r="185" spans="1:5" x14ac:dyDescent="0.25">
      <c r="A185" s="102" t="s">
        <v>93</v>
      </c>
      <c r="B185" s="309">
        <v>298411.843704</v>
      </c>
      <c r="C185" s="308">
        <v>297064.83176584099</v>
      </c>
      <c r="D185" s="5">
        <f t="shared" si="8"/>
        <v>1347.0119381590048</v>
      </c>
      <c r="E185" s="102">
        <f t="shared" si="9"/>
        <v>4.5139359129965691E-3</v>
      </c>
    </row>
  </sheetData>
  <mergeCells count="2">
    <mergeCell ref="L1:M1"/>
    <mergeCell ref="I1:J1"/>
  </mergeCells>
  <pageMargins left="0.7" right="0.7" top="0.75" bottom="0.75" header="0.3" footer="0.3"/>
  <ignoredErrors>
    <ignoredError sqref="P1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92FBA-00C0-4DE7-AD19-8A67573DA756}">
  <sheetPr codeName="Sheet3"/>
  <dimension ref="A1:M185"/>
  <sheetViews>
    <sheetView showGridLines="0" topLeftCell="F1" zoomScale="80" zoomScaleNormal="80" workbookViewId="0">
      <selection activeCell="G1" sqref="G1"/>
    </sheetView>
  </sheetViews>
  <sheetFormatPr defaultRowHeight="15" x14ac:dyDescent="0.25"/>
  <cols>
    <col min="2" max="3" width="10.28515625" bestFit="1" customWidth="1"/>
    <col min="4" max="4" width="10.85546875" bestFit="1" customWidth="1"/>
    <col min="6" max="6" width="12.140625" bestFit="1" customWidth="1"/>
    <col min="7" max="7" width="9.5703125" bestFit="1" customWidth="1"/>
    <col min="9" max="9" width="18.5703125" customWidth="1"/>
    <col min="10" max="10" width="13.7109375" customWidth="1"/>
    <col min="12" max="12" width="21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3">
        <f>SUM(B2:B185)</f>
        <v>13029928.036163995</v>
      </c>
      <c r="I1" s="208" t="s">
        <v>299</v>
      </c>
      <c r="J1" s="208"/>
      <c r="L1" s="208" t="s">
        <v>23</v>
      </c>
      <c r="M1" s="208"/>
    </row>
    <row r="2" spans="1:13" x14ac:dyDescent="0.25">
      <c r="A2" s="2" t="s">
        <v>104</v>
      </c>
      <c r="B2" s="307">
        <v>186837.35373</v>
      </c>
      <c r="C2" s="308">
        <v>166855.59149301413</v>
      </c>
      <c r="D2" s="5">
        <f t="shared" ref="D2:D29" si="0">B2-C2</f>
        <v>19981.762236985873</v>
      </c>
      <c r="E2" s="102">
        <f>ABS(D2)/B2</f>
        <v>0.10694736270918105</v>
      </c>
      <c r="F2" s="33"/>
      <c r="I2" s="26" t="s">
        <v>4</v>
      </c>
      <c r="J2" s="3">
        <f>SUMPRODUCT(B2:B154,E2:E154)/SUM(B2:B154)</f>
        <v>0.18302274113105024</v>
      </c>
      <c r="L2" s="26" t="s">
        <v>4</v>
      </c>
      <c r="M2" s="24" t="s">
        <v>94</v>
      </c>
    </row>
    <row r="3" spans="1:13" x14ac:dyDescent="0.25">
      <c r="A3" s="2" t="s">
        <v>105</v>
      </c>
      <c r="B3" s="307">
        <v>82430.176751999999</v>
      </c>
      <c r="C3" s="308">
        <v>118839.32138894428</v>
      </c>
      <c r="D3" s="5">
        <f t="shared" si="0"/>
        <v>-36409.144636944286</v>
      </c>
      <c r="E3" s="102">
        <f t="shared" ref="E3:E66" si="1">ABS(D3)/B3</f>
        <v>0.44169679201932432</v>
      </c>
      <c r="F3" s="32">
        <f>AVERAGE(E33:E185)</f>
        <v>0.35021261920551472</v>
      </c>
      <c r="G3" s="32"/>
      <c r="I3" s="26" t="s">
        <v>295</v>
      </c>
      <c r="J3" s="3">
        <f>SUMPRODUCT(B155:B185,E155:E185)/SUM(B155:B185)</f>
        <v>0.18988033624457085</v>
      </c>
    </row>
    <row r="4" spans="1:13" x14ac:dyDescent="0.25">
      <c r="A4" s="2" t="s">
        <v>106</v>
      </c>
      <c r="B4" s="307">
        <v>73477.858133999995</v>
      </c>
      <c r="C4" s="308">
        <v>55035.689543507273</v>
      </c>
      <c r="D4" s="5">
        <f t="shared" si="0"/>
        <v>18442.168590492722</v>
      </c>
      <c r="E4" s="102">
        <f t="shared" si="1"/>
        <v>0.25098946892082963</v>
      </c>
      <c r="G4" s="33"/>
    </row>
    <row r="5" spans="1:13" x14ac:dyDescent="0.25">
      <c r="A5" s="2" t="s">
        <v>107</v>
      </c>
      <c r="B5" s="307">
        <v>57488.601761999998</v>
      </c>
      <c r="C5" s="308">
        <v>55553.893664125928</v>
      </c>
      <c r="D5" s="5">
        <f t="shared" si="0"/>
        <v>1934.7080978740705</v>
      </c>
      <c r="E5" s="102">
        <f t="shared" si="1"/>
        <v>3.3653768548479707E-2</v>
      </c>
      <c r="G5" s="33"/>
    </row>
    <row r="6" spans="1:13" x14ac:dyDescent="0.25">
      <c r="A6" s="2" t="s">
        <v>108</v>
      </c>
      <c r="B6" s="307">
        <v>78555.039281999998</v>
      </c>
      <c r="C6" s="308">
        <v>56563.5935721594</v>
      </c>
      <c r="D6" s="6">
        <f t="shared" si="0"/>
        <v>21991.445709840598</v>
      </c>
      <c r="E6" s="102">
        <f t="shared" si="1"/>
        <v>0.27994952215471286</v>
      </c>
    </row>
    <row r="7" spans="1:13" x14ac:dyDescent="0.25">
      <c r="A7" s="2" t="s">
        <v>109</v>
      </c>
      <c r="B7" s="307">
        <v>52725.490788000003</v>
      </c>
      <c r="C7" s="308">
        <v>54367.343298287895</v>
      </c>
      <c r="D7" s="6">
        <f t="shared" si="0"/>
        <v>-1641.8525102878921</v>
      </c>
      <c r="E7" s="102">
        <f t="shared" si="1"/>
        <v>3.1139634468069621E-2</v>
      </c>
    </row>
    <row r="8" spans="1:13" x14ac:dyDescent="0.25">
      <c r="A8" s="2" t="s">
        <v>110</v>
      </c>
      <c r="B8" s="307">
        <v>47103.072809999998</v>
      </c>
      <c r="C8" s="308">
        <v>49348.55230282987</v>
      </c>
      <c r="D8" s="6">
        <f t="shared" si="0"/>
        <v>-2245.4794928298725</v>
      </c>
      <c r="E8" s="102">
        <f t="shared" si="1"/>
        <v>4.7671613737122399E-2</v>
      </c>
    </row>
    <row r="9" spans="1:13" x14ac:dyDescent="0.25">
      <c r="A9" s="2" t="s">
        <v>111</v>
      </c>
      <c r="B9" s="307">
        <v>52627.107360000002</v>
      </c>
      <c r="C9" s="308">
        <v>46021.100322477076</v>
      </c>
      <c r="D9" s="6">
        <f t="shared" si="0"/>
        <v>6606.0070375229261</v>
      </c>
      <c r="E9" s="102">
        <f t="shared" si="1"/>
        <v>0.12552479831988481</v>
      </c>
    </row>
    <row r="10" spans="1:13" x14ac:dyDescent="0.25">
      <c r="A10" s="2" t="s">
        <v>112</v>
      </c>
      <c r="B10" s="307">
        <v>48480.899466000003</v>
      </c>
      <c r="C10" s="308">
        <v>44336.554866789287</v>
      </c>
      <c r="D10" s="6">
        <f t="shared" si="0"/>
        <v>4144.3445992107154</v>
      </c>
      <c r="E10" s="102">
        <f t="shared" si="1"/>
        <v>8.5484069909164406E-2</v>
      </c>
    </row>
    <row r="11" spans="1:13" x14ac:dyDescent="0.25">
      <c r="A11" s="2" t="s">
        <v>113</v>
      </c>
      <c r="B11" s="307">
        <v>57345.613259999998</v>
      </c>
      <c r="C11" s="308">
        <v>42547.707393833502</v>
      </c>
      <c r="D11" s="6">
        <f t="shared" si="0"/>
        <v>14797.905866166497</v>
      </c>
      <c r="E11" s="102">
        <f t="shared" si="1"/>
        <v>0.25804773939854969</v>
      </c>
    </row>
    <row r="12" spans="1:13" x14ac:dyDescent="0.25">
      <c r="A12" s="2" t="s">
        <v>114</v>
      </c>
      <c r="B12" s="307">
        <v>68741.464338000005</v>
      </c>
      <c r="C12" s="308">
        <v>41482.979672606918</v>
      </c>
      <c r="D12" s="6">
        <f t="shared" si="0"/>
        <v>27258.484665393087</v>
      </c>
      <c r="E12" s="102">
        <f t="shared" si="1"/>
        <v>0.3965362816736609</v>
      </c>
    </row>
    <row r="13" spans="1:13" x14ac:dyDescent="0.25">
      <c r="A13" s="2" t="s">
        <v>115</v>
      </c>
      <c r="B13" s="307">
        <v>23908.090332</v>
      </c>
      <c r="C13" s="308">
        <v>38093.739722910374</v>
      </c>
      <c r="D13" s="6">
        <f t="shared" si="0"/>
        <v>-14185.649390910374</v>
      </c>
      <c r="E13" s="102">
        <f t="shared" si="1"/>
        <v>0.59334096508425282</v>
      </c>
    </row>
    <row r="14" spans="1:13" x14ac:dyDescent="0.25">
      <c r="A14" s="2" t="s">
        <v>116</v>
      </c>
      <c r="B14" s="307">
        <v>21394.152947999999</v>
      </c>
      <c r="C14" s="308">
        <v>38471.957023609335</v>
      </c>
      <c r="D14" s="6">
        <f t="shared" si="0"/>
        <v>-17077.804075609336</v>
      </c>
      <c r="E14" s="102">
        <f t="shared" si="1"/>
        <v>0.79824633006588974</v>
      </c>
    </row>
    <row r="15" spans="1:13" x14ac:dyDescent="0.25">
      <c r="A15" s="2" t="s">
        <v>117</v>
      </c>
      <c r="B15" s="307">
        <v>24313.893306000002</v>
      </c>
      <c r="C15" s="308">
        <v>38597.65773016496</v>
      </c>
      <c r="D15" s="6">
        <f t="shared" si="0"/>
        <v>-14283.764424164958</v>
      </c>
      <c r="E15" s="102">
        <f t="shared" si="1"/>
        <v>0.58747335296729775</v>
      </c>
    </row>
    <row r="16" spans="1:13" x14ac:dyDescent="0.25">
      <c r="A16" s="2" t="s">
        <v>118</v>
      </c>
      <c r="B16" s="307">
        <v>54115.242707999998</v>
      </c>
      <c r="C16" s="308">
        <v>38493.02083273336</v>
      </c>
      <c r="D16" s="5">
        <f t="shared" si="0"/>
        <v>15622.221875266638</v>
      </c>
      <c r="E16" s="102">
        <f t="shared" si="1"/>
        <v>0.28868431690424928</v>
      </c>
    </row>
    <row r="17" spans="1:5" x14ac:dyDescent="0.25">
      <c r="A17" s="2" t="s">
        <v>119</v>
      </c>
      <c r="B17" s="307">
        <v>33554.367581999999</v>
      </c>
      <c r="C17" s="308">
        <v>35064.281611013517</v>
      </c>
      <c r="D17" s="5">
        <f t="shared" si="0"/>
        <v>-1509.9140290135183</v>
      </c>
      <c r="E17" s="102">
        <f t="shared" si="1"/>
        <v>4.4999031059774791E-2</v>
      </c>
    </row>
    <row r="18" spans="1:5" x14ac:dyDescent="0.25">
      <c r="A18" s="2" t="s">
        <v>120</v>
      </c>
      <c r="B18" s="307">
        <v>29827.378583999998</v>
      </c>
      <c r="C18" s="308">
        <v>41196.210185272721</v>
      </c>
      <c r="D18" s="5">
        <f t="shared" si="0"/>
        <v>-11368.831601272723</v>
      </c>
      <c r="E18" s="102">
        <f t="shared" si="1"/>
        <v>0.38115423282189442</v>
      </c>
    </row>
    <row r="19" spans="1:5" x14ac:dyDescent="0.25">
      <c r="A19" s="2" t="s">
        <v>121</v>
      </c>
      <c r="B19" s="307">
        <v>231985.715238</v>
      </c>
      <c r="C19" s="308">
        <v>231985.71523799995</v>
      </c>
      <c r="D19" s="5">
        <f t="shared" si="0"/>
        <v>0</v>
      </c>
      <c r="E19" s="102">
        <f t="shared" si="1"/>
        <v>0</v>
      </c>
    </row>
    <row r="20" spans="1:5" x14ac:dyDescent="0.25">
      <c r="A20" s="2" t="s">
        <v>122</v>
      </c>
      <c r="B20" s="307">
        <v>73967.481954000003</v>
      </c>
      <c r="C20" s="308">
        <v>55581.108292453449</v>
      </c>
      <c r="D20" s="5">
        <f t="shared" si="0"/>
        <v>18386.373661546553</v>
      </c>
      <c r="E20" s="102">
        <f t="shared" si="1"/>
        <v>0.24857374045774527</v>
      </c>
    </row>
    <row r="21" spans="1:5" x14ac:dyDescent="0.25">
      <c r="A21" s="2" t="s">
        <v>123</v>
      </c>
      <c r="B21" s="307">
        <v>53438.483976000003</v>
      </c>
      <c r="C21" s="308">
        <v>50507.65527310827</v>
      </c>
      <c r="D21" s="5">
        <f t="shared" si="0"/>
        <v>2930.828702891733</v>
      </c>
      <c r="E21" s="102">
        <f t="shared" si="1"/>
        <v>5.4844907355680421E-2</v>
      </c>
    </row>
    <row r="22" spans="1:5" x14ac:dyDescent="0.25">
      <c r="A22" s="2" t="s">
        <v>124</v>
      </c>
      <c r="B22" s="307">
        <v>49376.784924</v>
      </c>
      <c r="C22" s="308">
        <v>45850.998029735994</v>
      </c>
      <c r="D22" s="5">
        <f t="shared" si="0"/>
        <v>3525.7868942640052</v>
      </c>
      <c r="E22" s="102">
        <f t="shared" si="1"/>
        <v>7.1405760818385469E-2</v>
      </c>
    </row>
    <row r="23" spans="1:5" x14ac:dyDescent="0.25">
      <c r="A23" s="2" t="s">
        <v>125</v>
      </c>
      <c r="B23" s="307">
        <v>49271.980199999998</v>
      </c>
      <c r="C23" s="308">
        <v>42632.269685932566</v>
      </c>
      <c r="D23" s="5">
        <f t="shared" si="0"/>
        <v>6639.7105140674321</v>
      </c>
      <c r="E23" s="102">
        <f t="shared" si="1"/>
        <v>0.13475631559998541</v>
      </c>
    </row>
    <row r="24" spans="1:5" x14ac:dyDescent="0.25">
      <c r="A24" s="2" t="s">
        <v>126</v>
      </c>
      <c r="B24" s="307">
        <v>40419.19167</v>
      </c>
      <c r="C24" s="308">
        <v>41394.085590401715</v>
      </c>
      <c r="D24" s="5">
        <f t="shared" si="0"/>
        <v>-974.89392040171515</v>
      </c>
      <c r="E24" s="102">
        <f t="shared" si="1"/>
        <v>2.4119579836261361E-2</v>
      </c>
    </row>
    <row r="25" spans="1:5" x14ac:dyDescent="0.25">
      <c r="A25" s="2" t="s">
        <v>127</v>
      </c>
      <c r="B25" s="307">
        <v>37600.816056000003</v>
      </c>
      <c r="C25" s="308">
        <v>40421.331003279804</v>
      </c>
      <c r="D25" s="5">
        <f t="shared" si="0"/>
        <v>-2820.5149472798003</v>
      </c>
      <c r="E25" s="102">
        <f t="shared" si="1"/>
        <v>7.5012067373195421E-2</v>
      </c>
    </row>
    <row r="26" spans="1:5" x14ac:dyDescent="0.25">
      <c r="A26" s="2" t="s">
        <v>128</v>
      </c>
      <c r="B26" s="307">
        <v>78049.018223999999</v>
      </c>
      <c r="C26" s="308">
        <v>78049.018223999985</v>
      </c>
      <c r="D26" s="5">
        <f t="shared" si="0"/>
        <v>0</v>
      </c>
      <c r="E26" s="102">
        <f t="shared" si="1"/>
        <v>0</v>
      </c>
    </row>
    <row r="27" spans="1:5" x14ac:dyDescent="0.25">
      <c r="A27" s="2" t="s">
        <v>129</v>
      </c>
      <c r="B27" s="307">
        <v>25629.57099</v>
      </c>
      <c r="C27" s="308">
        <v>38166.568206296295</v>
      </c>
      <c r="D27" s="5">
        <f t="shared" si="0"/>
        <v>-12536.997216296295</v>
      </c>
      <c r="E27" s="102">
        <f t="shared" si="1"/>
        <v>0.48916141519449968</v>
      </c>
    </row>
    <row r="28" spans="1:5" x14ac:dyDescent="0.25">
      <c r="A28" s="2" t="s">
        <v>130</v>
      </c>
      <c r="B28" s="307">
        <v>22254.606612</v>
      </c>
      <c r="C28" s="308">
        <v>37444.005015566312</v>
      </c>
      <c r="D28" s="5">
        <f t="shared" si="0"/>
        <v>-15189.398403566312</v>
      </c>
      <c r="E28" s="102">
        <f t="shared" si="1"/>
        <v>0.68252828137505572</v>
      </c>
    </row>
    <row r="29" spans="1:5" x14ac:dyDescent="0.25">
      <c r="A29" s="2" t="s">
        <v>131</v>
      </c>
      <c r="B29" s="307">
        <v>24189.480695999999</v>
      </c>
      <c r="C29" s="308">
        <v>36495.017158114912</v>
      </c>
      <c r="D29" s="5">
        <f t="shared" si="0"/>
        <v>-12305.536462114913</v>
      </c>
      <c r="E29" s="102">
        <f t="shared" si="1"/>
        <v>0.50871437120805041</v>
      </c>
    </row>
    <row r="30" spans="1:5" x14ac:dyDescent="0.25">
      <c r="A30" s="2" t="s">
        <v>132</v>
      </c>
      <c r="B30" s="307">
        <v>21641.602176</v>
      </c>
      <c r="C30" s="308">
        <v>20008.075983941766</v>
      </c>
      <c r="D30" s="5">
        <f t="shared" ref="D30:D93" si="2">B30-C30</f>
        <v>1633.5261920582343</v>
      </c>
      <c r="E30" s="102">
        <f t="shared" si="1"/>
        <v>7.5480834495228563E-2</v>
      </c>
    </row>
    <row r="31" spans="1:5" x14ac:dyDescent="0.25">
      <c r="A31" s="2" t="s">
        <v>133</v>
      </c>
      <c r="B31" s="307">
        <v>18224.899374000001</v>
      </c>
      <c r="C31" s="308">
        <v>27369.708000450966</v>
      </c>
      <c r="D31" s="5">
        <f t="shared" si="2"/>
        <v>-9144.8086264509657</v>
      </c>
      <c r="E31" s="102">
        <f t="shared" si="1"/>
        <v>0.50177553460169599</v>
      </c>
    </row>
    <row r="32" spans="1:5" x14ac:dyDescent="0.25">
      <c r="A32" s="2" t="s">
        <v>134</v>
      </c>
      <c r="B32" s="307">
        <v>566336.52066000004</v>
      </c>
      <c r="C32" s="308">
        <v>578537.20556643722</v>
      </c>
      <c r="D32" s="5">
        <f t="shared" si="2"/>
        <v>-12200.684906437178</v>
      </c>
      <c r="E32" s="102">
        <f t="shared" si="1"/>
        <v>2.1543171703316401E-2</v>
      </c>
    </row>
    <row r="33" spans="1:5" x14ac:dyDescent="0.25">
      <c r="A33" s="2" t="s">
        <v>135</v>
      </c>
      <c r="B33" s="307">
        <v>422098.96192199999</v>
      </c>
      <c r="C33" s="308">
        <v>397529.7996586691</v>
      </c>
      <c r="D33" s="5">
        <f t="shared" si="2"/>
        <v>24569.162263330887</v>
      </c>
      <c r="E33" s="102">
        <f t="shared" si="1"/>
        <v>5.8207113685986848E-2</v>
      </c>
    </row>
    <row r="34" spans="1:5" x14ac:dyDescent="0.25">
      <c r="A34" s="2" t="s">
        <v>136</v>
      </c>
      <c r="B34" s="307">
        <v>171599.04499200001</v>
      </c>
      <c r="C34" s="308">
        <v>154313.76037084035</v>
      </c>
      <c r="D34" s="5">
        <f t="shared" si="2"/>
        <v>17285.284621159662</v>
      </c>
      <c r="E34" s="102">
        <f t="shared" si="1"/>
        <v>0.10073065745771199</v>
      </c>
    </row>
    <row r="35" spans="1:5" x14ac:dyDescent="0.25">
      <c r="A35" s="2" t="s">
        <v>137</v>
      </c>
      <c r="B35" s="307">
        <v>119229.13347</v>
      </c>
      <c r="C35" s="308">
        <v>161083.58035449061</v>
      </c>
      <c r="D35" s="5">
        <f t="shared" si="2"/>
        <v>-41854.446884490608</v>
      </c>
      <c r="E35" s="102">
        <f t="shared" si="1"/>
        <v>0.35104211249695838</v>
      </c>
    </row>
    <row r="36" spans="1:5" x14ac:dyDescent="0.25">
      <c r="A36" s="2" t="s">
        <v>138</v>
      </c>
      <c r="B36" s="307">
        <v>97262.453183999998</v>
      </c>
      <c r="C36" s="308">
        <v>93050.490314529205</v>
      </c>
      <c r="D36" s="5">
        <f t="shared" si="2"/>
        <v>4211.9628694707935</v>
      </c>
      <c r="E36" s="102">
        <f t="shared" si="1"/>
        <v>4.3305126814996639E-2</v>
      </c>
    </row>
    <row r="37" spans="1:5" x14ac:dyDescent="0.25">
      <c r="A37" s="2" t="s">
        <v>139</v>
      </c>
      <c r="B37" s="307">
        <v>98209.021013999998</v>
      </c>
      <c r="C37" s="308">
        <v>88714.681829890498</v>
      </c>
      <c r="D37" s="5">
        <f t="shared" si="2"/>
        <v>9494.3391841094999</v>
      </c>
      <c r="E37" s="102">
        <f t="shared" si="1"/>
        <v>9.6674817507406502E-2</v>
      </c>
    </row>
    <row r="38" spans="1:5" x14ac:dyDescent="0.25">
      <c r="A38" s="2" t="s">
        <v>140</v>
      </c>
      <c r="B38" s="307">
        <v>81558.600485999996</v>
      </c>
      <c r="C38" s="308">
        <v>85304.368839817209</v>
      </c>
      <c r="D38" s="5">
        <f t="shared" si="2"/>
        <v>-3745.7683538172132</v>
      </c>
      <c r="E38" s="102">
        <f t="shared" si="1"/>
        <v>4.5927325033736886E-2</v>
      </c>
    </row>
    <row r="39" spans="1:5" x14ac:dyDescent="0.25">
      <c r="A39" s="2" t="s">
        <v>141</v>
      </c>
      <c r="B39" s="307">
        <v>71447.581938000003</v>
      </c>
      <c r="C39" s="308">
        <v>78568.595193442598</v>
      </c>
      <c r="D39" s="5">
        <f t="shared" si="2"/>
        <v>-7121.0132554425945</v>
      </c>
      <c r="E39" s="102">
        <f t="shared" si="1"/>
        <v>9.9667659314516613E-2</v>
      </c>
    </row>
    <row r="40" spans="1:5" x14ac:dyDescent="0.25">
      <c r="A40" s="2" t="s">
        <v>142</v>
      </c>
      <c r="B40" s="307">
        <v>63809.450345999998</v>
      </c>
      <c r="C40" s="308">
        <v>67107.918695189481</v>
      </c>
      <c r="D40" s="5">
        <f t="shared" si="2"/>
        <v>-3298.468349189483</v>
      </c>
      <c r="E40" s="102">
        <f t="shared" si="1"/>
        <v>5.1692473940833011E-2</v>
      </c>
    </row>
    <row r="41" spans="1:5" x14ac:dyDescent="0.25">
      <c r="A41" s="2" t="s">
        <v>143</v>
      </c>
      <c r="B41" s="307">
        <v>57237.024557999997</v>
      </c>
      <c r="C41" s="308">
        <v>57438.688509832151</v>
      </c>
      <c r="D41" s="5">
        <f t="shared" si="2"/>
        <v>-201.66395183215354</v>
      </c>
      <c r="E41" s="102">
        <f t="shared" si="1"/>
        <v>3.5233129847237498E-3</v>
      </c>
    </row>
    <row r="42" spans="1:5" x14ac:dyDescent="0.25">
      <c r="A42" s="2" t="s">
        <v>144</v>
      </c>
      <c r="B42" s="307">
        <v>65243.692673999998</v>
      </c>
      <c r="C42" s="308">
        <v>49860.337318018712</v>
      </c>
      <c r="D42" s="5">
        <f t="shared" si="2"/>
        <v>15383.355355981286</v>
      </c>
      <c r="E42" s="102">
        <f t="shared" si="1"/>
        <v>0.23578302707123819</v>
      </c>
    </row>
    <row r="43" spans="1:5" x14ac:dyDescent="0.25">
      <c r="A43" s="2" t="s">
        <v>145</v>
      </c>
      <c r="B43" s="307">
        <v>73261.483391999995</v>
      </c>
      <c r="C43" s="308">
        <v>44893.990567647452</v>
      </c>
      <c r="D43" s="5">
        <f t="shared" si="2"/>
        <v>28367.492824352543</v>
      </c>
      <c r="E43" s="102">
        <f t="shared" si="1"/>
        <v>0.3872088239404966</v>
      </c>
    </row>
    <row r="44" spans="1:5" x14ac:dyDescent="0.25">
      <c r="A44" s="2" t="s">
        <v>146</v>
      </c>
      <c r="B44" s="307">
        <v>100058.583594</v>
      </c>
      <c r="C44" s="308">
        <v>100058.58359400003</v>
      </c>
      <c r="D44" s="5">
        <f t="shared" si="2"/>
        <v>0</v>
      </c>
      <c r="E44" s="102">
        <f t="shared" si="1"/>
        <v>0</v>
      </c>
    </row>
    <row r="45" spans="1:5" x14ac:dyDescent="0.25">
      <c r="A45" s="2" t="s">
        <v>147</v>
      </c>
      <c r="B45" s="307">
        <v>14840.761716000001</v>
      </c>
      <c r="C45" s="308">
        <v>42789.745700050953</v>
      </c>
      <c r="D45" s="5">
        <f t="shared" si="2"/>
        <v>-27948.983984050952</v>
      </c>
      <c r="E45" s="102">
        <f t="shared" si="1"/>
        <v>1.8832580509610111</v>
      </c>
    </row>
    <row r="46" spans="1:5" x14ac:dyDescent="0.25">
      <c r="A46" s="2" t="s">
        <v>148</v>
      </c>
      <c r="B46" s="307">
        <v>37237.210169999998</v>
      </c>
      <c r="C46" s="308">
        <v>44744.747501028454</v>
      </c>
      <c r="D46" s="5">
        <f t="shared" si="2"/>
        <v>-7507.5373310284558</v>
      </c>
      <c r="E46" s="102">
        <f t="shared" si="1"/>
        <v>0.20161385068199528</v>
      </c>
    </row>
    <row r="47" spans="1:5" x14ac:dyDescent="0.25">
      <c r="A47" s="2" t="s">
        <v>149</v>
      </c>
      <c r="B47" s="307">
        <v>32346.475938</v>
      </c>
      <c r="C47" s="308">
        <v>42509.22418725532</v>
      </c>
      <c r="D47" s="5">
        <f t="shared" si="2"/>
        <v>-10162.748249255321</v>
      </c>
      <c r="E47" s="102">
        <f t="shared" si="1"/>
        <v>0.31418409438897565</v>
      </c>
    </row>
    <row r="48" spans="1:5" x14ac:dyDescent="0.25">
      <c r="A48" s="2" t="s">
        <v>150</v>
      </c>
      <c r="B48" s="307">
        <v>26298.188436</v>
      </c>
      <c r="C48" s="308">
        <v>44934.618345172385</v>
      </c>
      <c r="D48" s="5">
        <f t="shared" si="2"/>
        <v>-18636.429909172384</v>
      </c>
      <c r="E48" s="102">
        <f t="shared" si="1"/>
        <v>0.70865831517355338</v>
      </c>
    </row>
    <row r="49" spans="1:5" x14ac:dyDescent="0.25">
      <c r="A49" s="102" t="s">
        <v>151</v>
      </c>
      <c r="B49" s="309">
        <v>17403.317483999999</v>
      </c>
      <c r="C49" s="309">
        <v>25410.005902347748</v>
      </c>
      <c r="D49" s="5">
        <f t="shared" si="2"/>
        <v>-8006.6884183477487</v>
      </c>
      <c r="E49" s="102">
        <f t="shared" si="1"/>
        <v>0.46006679046732429</v>
      </c>
    </row>
    <row r="50" spans="1:5" x14ac:dyDescent="0.25">
      <c r="A50" s="102" t="s">
        <v>152</v>
      </c>
      <c r="B50" s="309">
        <v>15445.395533999999</v>
      </c>
      <c r="C50" s="309">
        <v>22822.20817362492</v>
      </c>
      <c r="D50" s="5">
        <f t="shared" si="2"/>
        <v>-7376.8126396249208</v>
      </c>
      <c r="E50" s="102">
        <f t="shared" si="1"/>
        <v>0.47760593915424954</v>
      </c>
    </row>
    <row r="51" spans="1:5" x14ac:dyDescent="0.25">
      <c r="A51" s="102" t="s">
        <v>153</v>
      </c>
      <c r="B51" s="309">
        <v>179809.01592599999</v>
      </c>
      <c r="C51" s="309">
        <v>179809.01592599956</v>
      </c>
      <c r="D51" s="5">
        <f t="shared" si="2"/>
        <v>4.3655745685100555E-10</v>
      </c>
      <c r="E51" s="102">
        <f t="shared" si="1"/>
        <v>2.4278952565463669E-15</v>
      </c>
    </row>
    <row r="52" spans="1:5" x14ac:dyDescent="0.25">
      <c r="A52" s="102" t="s">
        <v>154</v>
      </c>
      <c r="B52" s="309">
        <v>48329.884343999998</v>
      </c>
      <c r="C52" s="309">
        <v>43375.363042832716</v>
      </c>
      <c r="D52" s="5">
        <f t="shared" si="2"/>
        <v>4954.5213011672822</v>
      </c>
      <c r="E52" s="102">
        <f t="shared" si="1"/>
        <v>0.1025146525471123</v>
      </c>
    </row>
    <row r="53" spans="1:5" x14ac:dyDescent="0.25">
      <c r="A53" s="102" t="s">
        <v>155</v>
      </c>
      <c r="B53" s="309">
        <v>88640.487311999997</v>
      </c>
      <c r="C53" s="309">
        <v>43819.990232204196</v>
      </c>
      <c r="D53" s="5">
        <f t="shared" si="2"/>
        <v>44820.497079795801</v>
      </c>
      <c r="E53" s="102">
        <f t="shared" si="1"/>
        <v>0.50564362222011472</v>
      </c>
    </row>
    <row r="54" spans="1:5" x14ac:dyDescent="0.25">
      <c r="A54" s="102" t="s">
        <v>156</v>
      </c>
      <c r="B54" s="309">
        <v>37640.605157999998</v>
      </c>
      <c r="C54" s="309">
        <v>44206.781782450591</v>
      </c>
      <c r="D54" s="5">
        <f t="shared" si="2"/>
        <v>-6566.1766244505925</v>
      </c>
      <c r="E54" s="102">
        <f t="shared" si="1"/>
        <v>0.17444397073023787</v>
      </c>
    </row>
    <row r="55" spans="1:5" x14ac:dyDescent="0.25">
      <c r="A55" s="102" t="s">
        <v>157</v>
      </c>
      <c r="B55" s="309">
        <v>32491.643093999999</v>
      </c>
      <c r="C55" s="309">
        <v>44537.376236294789</v>
      </c>
      <c r="D55" s="5">
        <f t="shared" si="2"/>
        <v>-12045.73314229479</v>
      </c>
      <c r="E55" s="102">
        <f t="shared" si="1"/>
        <v>0.37073327155065267</v>
      </c>
    </row>
    <row r="56" spans="1:5" x14ac:dyDescent="0.25">
      <c r="A56" s="102" t="s">
        <v>158</v>
      </c>
      <c r="B56" s="309">
        <v>33518.018459999999</v>
      </c>
      <c r="C56" s="309">
        <v>44220.703496563132</v>
      </c>
      <c r="D56" s="5">
        <f t="shared" si="2"/>
        <v>-10702.685036563133</v>
      </c>
      <c r="E56" s="102">
        <f t="shared" si="1"/>
        <v>0.31931138916626556</v>
      </c>
    </row>
    <row r="57" spans="1:5" x14ac:dyDescent="0.25">
      <c r="A57" s="102" t="s">
        <v>159</v>
      </c>
      <c r="B57" s="309">
        <v>30554.475689999999</v>
      </c>
      <c r="C57" s="309">
        <v>42947.206725252443</v>
      </c>
      <c r="D57" s="5">
        <f t="shared" si="2"/>
        <v>-12392.731035252444</v>
      </c>
      <c r="E57" s="102">
        <f t="shared" si="1"/>
        <v>0.40559462256812312</v>
      </c>
    </row>
    <row r="58" spans="1:5" x14ac:dyDescent="0.25">
      <c r="A58" s="102" t="s">
        <v>160</v>
      </c>
      <c r="B58" s="309">
        <v>19674.736278</v>
      </c>
      <c r="C58" s="309">
        <v>41448.879592889141</v>
      </c>
      <c r="D58" s="5">
        <f t="shared" si="2"/>
        <v>-21774.143314889141</v>
      </c>
      <c r="E58" s="102">
        <f t="shared" si="1"/>
        <v>1.1067057269396117</v>
      </c>
    </row>
    <row r="59" spans="1:5" x14ac:dyDescent="0.25">
      <c r="A59" s="102" t="s">
        <v>161</v>
      </c>
      <c r="B59" s="309">
        <v>16869.317921999998</v>
      </c>
      <c r="C59" s="309">
        <v>42831.82752862182</v>
      </c>
      <c r="D59" s="5">
        <f t="shared" si="2"/>
        <v>-25962.509606621821</v>
      </c>
      <c r="E59" s="102">
        <f t="shared" si="1"/>
        <v>1.5390373058748867</v>
      </c>
    </row>
    <row r="60" spans="1:5" x14ac:dyDescent="0.25">
      <c r="A60" s="102" t="s">
        <v>162</v>
      </c>
      <c r="B60" s="309">
        <v>20723.356847999999</v>
      </c>
      <c r="C60" s="309">
        <v>25546.940396147456</v>
      </c>
      <c r="D60" s="5">
        <f t="shared" si="2"/>
        <v>-4823.5835481474569</v>
      </c>
      <c r="E60" s="102">
        <f t="shared" si="1"/>
        <v>0.23276072421698313</v>
      </c>
    </row>
    <row r="61" spans="1:5" x14ac:dyDescent="0.25">
      <c r="A61" s="102" t="s">
        <v>163</v>
      </c>
      <c r="B61" s="309">
        <v>14108.963304000001</v>
      </c>
      <c r="C61" s="309">
        <v>25216.003265438361</v>
      </c>
      <c r="D61" s="5">
        <f t="shared" si="2"/>
        <v>-11107.03996143836</v>
      </c>
      <c r="E61" s="102">
        <f t="shared" si="1"/>
        <v>0.78723289033499921</v>
      </c>
    </row>
    <row r="62" spans="1:5" x14ac:dyDescent="0.25">
      <c r="A62" s="102" t="s">
        <v>164</v>
      </c>
      <c r="B62" s="309">
        <v>136906.27336200001</v>
      </c>
      <c r="C62" s="309">
        <v>44757.72526545712</v>
      </c>
      <c r="D62" s="5">
        <f t="shared" si="2"/>
        <v>92148.548096542887</v>
      </c>
      <c r="E62" s="102">
        <f t="shared" si="1"/>
        <v>0.67307761604823457</v>
      </c>
    </row>
    <row r="63" spans="1:5" x14ac:dyDescent="0.25">
      <c r="A63" s="102" t="s">
        <v>165</v>
      </c>
      <c r="B63" s="309">
        <v>215141.73850199999</v>
      </c>
      <c r="C63" s="309">
        <v>215141.73850200046</v>
      </c>
      <c r="D63" s="5">
        <f t="shared" si="2"/>
        <v>-4.6566128730773926E-10</v>
      </c>
      <c r="E63" s="102">
        <f t="shared" si="1"/>
        <v>2.1644395483185629E-15</v>
      </c>
    </row>
    <row r="64" spans="1:5" x14ac:dyDescent="0.25">
      <c r="A64" s="102" t="s">
        <v>166</v>
      </c>
      <c r="B64" s="309">
        <v>85062.564113999993</v>
      </c>
      <c r="C64" s="309">
        <v>90205.153406326077</v>
      </c>
      <c r="D64" s="5">
        <f t="shared" si="2"/>
        <v>-5142.5892923260835</v>
      </c>
      <c r="E64" s="102">
        <f t="shared" si="1"/>
        <v>6.0456551549916096E-2</v>
      </c>
    </row>
    <row r="65" spans="1:5" x14ac:dyDescent="0.25">
      <c r="A65" s="102" t="s">
        <v>167</v>
      </c>
      <c r="B65" s="309">
        <v>69007.833455999993</v>
      </c>
      <c r="C65" s="309">
        <v>60084.588346548982</v>
      </c>
      <c r="D65" s="5">
        <f t="shared" si="2"/>
        <v>8923.2451094510106</v>
      </c>
      <c r="E65" s="102">
        <f t="shared" si="1"/>
        <v>0.12930771279959907</v>
      </c>
    </row>
    <row r="66" spans="1:5" x14ac:dyDescent="0.25">
      <c r="A66" s="102" t="s">
        <v>168</v>
      </c>
      <c r="B66" s="309">
        <v>58216.272197999999</v>
      </c>
      <c r="C66" s="309">
        <v>58216.272197999948</v>
      </c>
      <c r="D66" s="5">
        <f t="shared" si="2"/>
        <v>0</v>
      </c>
      <c r="E66" s="102">
        <f t="shared" si="1"/>
        <v>0</v>
      </c>
    </row>
    <row r="67" spans="1:5" x14ac:dyDescent="0.25">
      <c r="A67" s="102" t="s">
        <v>169</v>
      </c>
      <c r="B67" s="309">
        <v>58269.591888000003</v>
      </c>
      <c r="C67" s="309">
        <v>45779.045423427197</v>
      </c>
      <c r="D67" s="5">
        <f t="shared" si="2"/>
        <v>12490.546464572806</v>
      </c>
      <c r="E67" s="102">
        <f t="shared" ref="E67:E130" si="3">ABS(D67)/B67</f>
        <v>0.21435788478801926</v>
      </c>
    </row>
    <row r="68" spans="1:5" x14ac:dyDescent="0.25">
      <c r="A68" s="102" t="s">
        <v>170</v>
      </c>
      <c r="B68" s="309">
        <v>54695.567333999999</v>
      </c>
      <c r="C68" s="309">
        <v>40170.148295654806</v>
      </c>
      <c r="D68" s="5">
        <f t="shared" si="2"/>
        <v>14525.419038345193</v>
      </c>
      <c r="E68" s="102">
        <f t="shared" si="3"/>
        <v>0.26556848655843202</v>
      </c>
    </row>
    <row r="69" spans="1:5" x14ac:dyDescent="0.25">
      <c r="A69" s="102" t="s">
        <v>171</v>
      </c>
      <c r="B69" s="309">
        <v>17345.755152000002</v>
      </c>
      <c r="C69" s="309">
        <v>36498.94576396951</v>
      </c>
      <c r="D69" s="5">
        <f t="shared" si="2"/>
        <v>-19153.190611969509</v>
      </c>
      <c r="E69" s="102">
        <f t="shared" si="3"/>
        <v>1.1042004481287231</v>
      </c>
    </row>
    <row r="70" spans="1:5" x14ac:dyDescent="0.25">
      <c r="A70" s="102" t="s">
        <v>172</v>
      </c>
      <c r="B70" s="309">
        <v>17587.815078</v>
      </c>
      <c r="C70" s="309">
        <v>33651.940584176191</v>
      </c>
      <c r="D70" s="5">
        <f t="shared" si="2"/>
        <v>-16064.125506176191</v>
      </c>
      <c r="E70" s="102">
        <f t="shared" si="3"/>
        <v>0.91336675049934202</v>
      </c>
    </row>
    <row r="71" spans="1:5" x14ac:dyDescent="0.25">
      <c r="A71" s="102" t="s">
        <v>173</v>
      </c>
      <c r="B71" s="309">
        <v>19564.771583999998</v>
      </c>
      <c r="C71" s="309">
        <v>14588.436929058365</v>
      </c>
      <c r="D71" s="5">
        <f t="shared" si="2"/>
        <v>4976.3346549416328</v>
      </c>
      <c r="E71" s="102">
        <f t="shared" si="3"/>
        <v>0.25435178906005024</v>
      </c>
    </row>
    <row r="72" spans="1:5" x14ac:dyDescent="0.25">
      <c r="A72" s="102" t="s">
        <v>174</v>
      </c>
      <c r="B72" s="309">
        <v>20048.662103999999</v>
      </c>
      <c r="C72" s="309">
        <v>17936.236239524802</v>
      </c>
      <c r="D72" s="5">
        <f t="shared" si="2"/>
        <v>2112.4258644751972</v>
      </c>
      <c r="E72" s="102">
        <f t="shared" si="3"/>
        <v>0.105364929266464</v>
      </c>
    </row>
    <row r="73" spans="1:5" x14ac:dyDescent="0.25">
      <c r="A73" s="102" t="s">
        <v>175</v>
      </c>
      <c r="B73" s="309">
        <v>259823.98272</v>
      </c>
      <c r="C73" s="309">
        <v>240679.7510036921</v>
      </c>
      <c r="D73" s="5">
        <f t="shared" si="2"/>
        <v>19144.231716307899</v>
      </c>
      <c r="E73" s="102">
        <f t="shared" si="3"/>
        <v>7.3681542080504286E-2</v>
      </c>
    </row>
    <row r="74" spans="1:5" x14ac:dyDescent="0.25">
      <c r="A74" s="102" t="s">
        <v>176</v>
      </c>
      <c r="B74" s="309">
        <v>78384.874937999994</v>
      </c>
      <c r="C74" s="309">
        <v>118345.98712425487</v>
      </c>
      <c r="D74" s="5">
        <f t="shared" si="2"/>
        <v>-39961.112186254875</v>
      </c>
      <c r="E74" s="102">
        <f t="shared" si="3"/>
        <v>0.50980641632538004</v>
      </c>
    </row>
    <row r="75" spans="1:5" x14ac:dyDescent="0.25">
      <c r="A75" s="102" t="s">
        <v>177</v>
      </c>
      <c r="B75" s="309">
        <v>50010.085242000001</v>
      </c>
      <c r="C75" s="309">
        <v>67537.462244090741</v>
      </c>
      <c r="D75" s="5">
        <f t="shared" si="2"/>
        <v>-17527.37700209074</v>
      </c>
      <c r="E75" s="102">
        <f t="shared" si="3"/>
        <v>0.35047684716543359</v>
      </c>
    </row>
    <row r="76" spans="1:5" x14ac:dyDescent="0.25">
      <c r="A76" s="102" t="s">
        <v>178</v>
      </c>
      <c r="B76" s="309">
        <v>41204.997768000001</v>
      </c>
      <c r="C76" s="309">
        <v>32405.615170616678</v>
      </c>
      <c r="D76" s="5">
        <f t="shared" si="2"/>
        <v>8799.3825973833227</v>
      </c>
      <c r="E76" s="102">
        <f t="shared" si="3"/>
        <v>0.21355134265331682</v>
      </c>
    </row>
    <row r="77" spans="1:5" x14ac:dyDescent="0.25">
      <c r="A77" s="102" t="s">
        <v>179</v>
      </c>
      <c r="B77" s="309">
        <v>41820.295524000001</v>
      </c>
      <c r="C77" s="309">
        <v>31937.585245477112</v>
      </c>
      <c r="D77" s="5">
        <f t="shared" si="2"/>
        <v>9882.710278522889</v>
      </c>
      <c r="E77" s="102">
        <f t="shared" si="3"/>
        <v>0.2363137360627057</v>
      </c>
    </row>
    <row r="78" spans="1:5" x14ac:dyDescent="0.25">
      <c r="A78" s="102" t="s">
        <v>180</v>
      </c>
      <c r="B78" s="309">
        <v>42723.863603999998</v>
      </c>
      <c r="C78" s="309">
        <v>30198.221456231044</v>
      </c>
      <c r="D78" s="5">
        <f t="shared" si="2"/>
        <v>12525.642147768955</v>
      </c>
      <c r="E78" s="102">
        <f t="shared" si="3"/>
        <v>0.29317671884422569</v>
      </c>
    </row>
    <row r="79" spans="1:5" x14ac:dyDescent="0.25">
      <c r="A79" s="102" t="s">
        <v>181</v>
      </c>
      <c r="B79" s="309">
        <v>51006.762113999997</v>
      </c>
      <c r="C79" s="309">
        <v>51006.762113999954</v>
      </c>
      <c r="D79" s="5">
        <f t="shared" si="2"/>
        <v>0</v>
      </c>
      <c r="E79" s="102">
        <f t="shared" si="3"/>
        <v>0</v>
      </c>
    </row>
    <row r="80" spans="1:5" x14ac:dyDescent="0.25">
      <c r="A80" s="102" t="s">
        <v>182</v>
      </c>
      <c r="B80" s="309">
        <v>12573.356232</v>
      </c>
      <c r="C80" s="309">
        <v>28784.176064677613</v>
      </c>
      <c r="D80" s="5">
        <f t="shared" si="2"/>
        <v>-16210.819832677613</v>
      </c>
      <c r="E80" s="102">
        <f t="shared" si="3"/>
        <v>1.2892993353214661</v>
      </c>
    </row>
    <row r="81" spans="1:5" x14ac:dyDescent="0.25">
      <c r="A81" s="102" t="s">
        <v>183</v>
      </c>
      <c r="B81" s="309">
        <v>13503.297492</v>
      </c>
      <c r="C81" s="309">
        <v>31184.817537313094</v>
      </c>
      <c r="D81" s="5">
        <f t="shared" si="2"/>
        <v>-17681.520045313096</v>
      </c>
      <c r="E81" s="102">
        <f t="shared" si="3"/>
        <v>1.3094223878121973</v>
      </c>
    </row>
    <row r="82" spans="1:5" x14ac:dyDescent="0.25">
      <c r="A82" s="102" t="s">
        <v>184</v>
      </c>
      <c r="B82" s="309">
        <v>12369.136086</v>
      </c>
      <c r="C82" s="309">
        <v>9828.404664518881</v>
      </c>
      <c r="D82" s="5">
        <f t="shared" si="2"/>
        <v>2540.7314214811195</v>
      </c>
      <c r="E82" s="102">
        <f t="shared" si="3"/>
        <v>0.20540896339210343</v>
      </c>
    </row>
    <row r="83" spans="1:5" x14ac:dyDescent="0.25">
      <c r="A83" s="102" t="s">
        <v>185</v>
      </c>
      <c r="B83" s="309">
        <v>14223.399971999999</v>
      </c>
      <c r="C83" s="309">
        <v>7928.4484740965108</v>
      </c>
      <c r="D83" s="5">
        <f t="shared" si="2"/>
        <v>6294.9514979034884</v>
      </c>
      <c r="E83" s="102">
        <f t="shared" si="3"/>
        <v>0.44257712714932074</v>
      </c>
    </row>
    <row r="84" spans="1:5" x14ac:dyDescent="0.25">
      <c r="A84" s="102" t="s">
        <v>186</v>
      </c>
      <c r="B84" s="309">
        <v>335028.48148199997</v>
      </c>
      <c r="C84" s="309">
        <v>321844.51729576779</v>
      </c>
      <c r="D84" s="5">
        <f t="shared" si="2"/>
        <v>13183.964186232188</v>
      </c>
      <c r="E84" s="102">
        <f t="shared" si="3"/>
        <v>3.9351771311838514E-2</v>
      </c>
    </row>
    <row r="85" spans="1:5" x14ac:dyDescent="0.25">
      <c r="A85" s="102" t="s">
        <v>187</v>
      </c>
      <c r="B85" s="309">
        <v>106969.50341400001</v>
      </c>
      <c r="C85" s="309">
        <v>146764.25886668373</v>
      </c>
      <c r="D85" s="5">
        <f t="shared" si="2"/>
        <v>-39794.755452683719</v>
      </c>
      <c r="E85" s="102">
        <f t="shared" si="3"/>
        <v>0.37201963347130435</v>
      </c>
    </row>
    <row r="86" spans="1:5" x14ac:dyDescent="0.25">
      <c r="A86" s="102" t="s">
        <v>188</v>
      </c>
      <c r="B86" s="309">
        <v>92829.694956000007</v>
      </c>
      <c r="C86" s="309">
        <v>74708.72614700027</v>
      </c>
      <c r="D86" s="5">
        <f t="shared" si="2"/>
        <v>18120.968808999736</v>
      </c>
      <c r="E86" s="102">
        <f t="shared" si="3"/>
        <v>0.19520659652699307</v>
      </c>
    </row>
    <row r="87" spans="1:5" x14ac:dyDescent="0.25">
      <c r="A87" s="102" t="s">
        <v>189</v>
      </c>
      <c r="B87" s="309">
        <v>60822.057048000002</v>
      </c>
      <c r="C87" s="309">
        <v>34998.707173632647</v>
      </c>
      <c r="D87" s="5">
        <f t="shared" si="2"/>
        <v>25823.349874367355</v>
      </c>
      <c r="E87" s="102">
        <f t="shared" si="3"/>
        <v>0.42457212280715684</v>
      </c>
    </row>
    <row r="88" spans="1:5" x14ac:dyDescent="0.25">
      <c r="A88" s="102" t="s">
        <v>190</v>
      </c>
      <c r="B88" s="309">
        <v>48826.388123999997</v>
      </c>
      <c r="C88" s="309">
        <v>41534.34036829626</v>
      </c>
      <c r="D88" s="5">
        <f t="shared" si="2"/>
        <v>7292.0477557037375</v>
      </c>
      <c r="E88" s="102">
        <f t="shared" si="3"/>
        <v>0.14934645047233022</v>
      </c>
    </row>
    <row r="89" spans="1:5" x14ac:dyDescent="0.25">
      <c r="A89" s="102" t="s">
        <v>191</v>
      </c>
      <c r="B89" s="309">
        <v>41081.158488000001</v>
      </c>
      <c r="C89" s="309">
        <v>40364.912831174639</v>
      </c>
      <c r="D89" s="5">
        <f t="shared" si="2"/>
        <v>716.24565682536195</v>
      </c>
      <c r="E89" s="102">
        <f t="shared" si="3"/>
        <v>1.7434894321068883E-2</v>
      </c>
    </row>
    <row r="90" spans="1:5" x14ac:dyDescent="0.25">
      <c r="A90" s="102" t="s">
        <v>192</v>
      </c>
      <c r="B90" s="309">
        <v>43651.970207999999</v>
      </c>
      <c r="C90" s="309">
        <v>40841.824683744366</v>
      </c>
      <c r="D90" s="5">
        <f t="shared" si="2"/>
        <v>2810.1455242556331</v>
      </c>
      <c r="E90" s="102">
        <f t="shared" si="3"/>
        <v>6.4376144097629387E-2</v>
      </c>
    </row>
    <row r="91" spans="1:5" x14ac:dyDescent="0.25">
      <c r="A91" s="102" t="s">
        <v>193</v>
      </c>
      <c r="B91" s="309">
        <v>38886.451247999998</v>
      </c>
      <c r="C91" s="309">
        <v>39952.929799319078</v>
      </c>
      <c r="D91" s="5">
        <f t="shared" si="2"/>
        <v>-1066.47855131908</v>
      </c>
      <c r="E91" s="102">
        <f t="shared" si="3"/>
        <v>2.7425453264366236E-2</v>
      </c>
    </row>
    <row r="92" spans="1:5" x14ac:dyDescent="0.25">
      <c r="A92" s="102" t="s">
        <v>194</v>
      </c>
      <c r="B92" s="309">
        <v>38707.228289999999</v>
      </c>
      <c r="C92" s="309">
        <v>38838.885097831087</v>
      </c>
      <c r="D92" s="5">
        <f t="shared" si="2"/>
        <v>-131.65680783108837</v>
      </c>
      <c r="E92" s="102">
        <f t="shared" si="3"/>
        <v>3.4013494028737228E-3</v>
      </c>
    </row>
    <row r="93" spans="1:5" x14ac:dyDescent="0.25">
      <c r="A93" s="102" t="s">
        <v>195</v>
      </c>
      <c r="B93" s="309">
        <v>41317.943778000001</v>
      </c>
      <c r="C93" s="309">
        <v>38746.661086893742</v>
      </c>
      <c r="D93" s="5">
        <f t="shared" si="2"/>
        <v>2571.2826911062584</v>
      </c>
      <c r="E93" s="102">
        <f t="shared" si="3"/>
        <v>6.2231622776817708E-2</v>
      </c>
    </row>
    <row r="94" spans="1:5" x14ac:dyDescent="0.25">
      <c r="A94" s="102" t="s">
        <v>196</v>
      </c>
      <c r="B94" s="309">
        <v>114609.92832599999</v>
      </c>
      <c r="C94" s="309">
        <v>114609.92832599995</v>
      </c>
      <c r="D94" s="5">
        <f t="shared" ref="D94:D157" si="4">B94-C94</f>
        <v>0</v>
      </c>
      <c r="E94" s="102">
        <f t="shared" si="3"/>
        <v>0</v>
      </c>
    </row>
    <row r="95" spans="1:5" x14ac:dyDescent="0.25">
      <c r="A95" s="102" t="s">
        <v>197</v>
      </c>
      <c r="B95" s="309">
        <v>21668.204688000002</v>
      </c>
      <c r="C95" s="309">
        <v>32234.269134201546</v>
      </c>
      <c r="D95" s="5">
        <f t="shared" si="4"/>
        <v>-10566.064446201544</v>
      </c>
      <c r="E95" s="102">
        <f t="shared" si="3"/>
        <v>0.48762989820070801</v>
      </c>
    </row>
    <row r="96" spans="1:5" x14ac:dyDescent="0.25">
      <c r="A96" s="102" t="s">
        <v>198</v>
      </c>
      <c r="B96" s="309">
        <v>20123.997665999999</v>
      </c>
      <c r="C96" s="309">
        <v>31160.498970284338</v>
      </c>
      <c r="D96" s="5">
        <f t="shared" si="4"/>
        <v>-11036.501304284338</v>
      </c>
      <c r="E96" s="102">
        <f t="shared" si="3"/>
        <v>0.54842489486722534</v>
      </c>
    </row>
    <row r="97" spans="1:5" x14ac:dyDescent="0.25">
      <c r="A97" s="102" t="s">
        <v>199</v>
      </c>
      <c r="B97" s="309">
        <v>19562.0196</v>
      </c>
      <c r="C97" s="309">
        <v>31220.072424473576</v>
      </c>
      <c r="D97" s="5">
        <f t="shared" si="4"/>
        <v>-11658.052824473576</v>
      </c>
      <c r="E97" s="102">
        <f t="shared" si="3"/>
        <v>0.59595343746990093</v>
      </c>
    </row>
    <row r="98" spans="1:5" x14ac:dyDescent="0.25">
      <c r="A98" s="102" t="s">
        <v>200</v>
      </c>
      <c r="B98" s="309">
        <v>16600.884816000002</v>
      </c>
      <c r="C98" s="309">
        <v>13692.330897342859</v>
      </c>
      <c r="D98" s="5">
        <f t="shared" si="4"/>
        <v>2908.5539186571423</v>
      </c>
      <c r="E98" s="102">
        <f t="shared" si="3"/>
        <v>0.1752047526920894</v>
      </c>
    </row>
    <row r="99" spans="1:5" x14ac:dyDescent="0.25">
      <c r="A99" s="102" t="s">
        <v>201</v>
      </c>
      <c r="B99" s="309">
        <v>17266.750278</v>
      </c>
      <c r="C99" s="309">
        <v>16953.426010593626</v>
      </c>
      <c r="D99" s="5">
        <f t="shared" si="4"/>
        <v>313.32426740637311</v>
      </c>
      <c r="E99" s="102">
        <f t="shared" si="3"/>
        <v>1.814610522314598E-2</v>
      </c>
    </row>
    <row r="100" spans="1:5" x14ac:dyDescent="0.25">
      <c r="A100" s="102" t="s">
        <v>202</v>
      </c>
      <c r="B100" s="309">
        <v>336421.67338200001</v>
      </c>
      <c r="C100" s="309">
        <v>336421.67338199972</v>
      </c>
      <c r="D100" s="5">
        <f t="shared" si="4"/>
        <v>0</v>
      </c>
      <c r="E100" s="102">
        <f t="shared" si="3"/>
        <v>0</v>
      </c>
    </row>
    <row r="101" spans="1:5" x14ac:dyDescent="0.25">
      <c r="A101" s="102" t="s">
        <v>203</v>
      </c>
      <c r="B101" s="309">
        <v>83551.151568000001</v>
      </c>
      <c r="C101" s="309">
        <v>35931.284139724994</v>
      </c>
      <c r="D101" s="5">
        <f t="shared" si="4"/>
        <v>47619.867428275007</v>
      </c>
      <c r="E101" s="102">
        <f t="shared" si="3"/>
        <v>0.56994866659041199</v>
      </c>
    </row>
    <row r="102" spans="1:5" x14ac:dyDescent="0.25">
      <c r="A102" s="102" t="s">
        <v>204</v>
      </c>
      <c r="B102" s="309">
        <v>53896.803978000004</v>
      </c>
      <c r="C102" s="309">
        <v>36264.507741425849</v>
      </c>
      <c r="D102" s="5">
        <f t="shared" si="4"/>
        <v>17632.296236574155</v>
      </c>
      <c r="E102" s="102">
        <f t="shared" si="3"/>
        <v>0.32714919874973358</v>
      </c>
    </row>
    <row r="103" spans="1:5" x14ac:dyDescent="0.25">
      <c r="A103" s="102" t="s">
        <v>205</v>
      </c>
      <c r="B103" s="309">
        <v>51257.307324000001</v>
      </c>
      <c r="C103" s="309">
        <v>37359.611765782909</v>
      </c>
      <c r="D103" s="5">
        <f t="shared" si="4"/>
        <v>13897.695558217092</v>
      </c>
      <c r="E103" s="102">
        <f t="shared" si="3"/>
        <v>0.27113588839868363</v>
      </c>
    </row>
    <row r="104" spans="1:5" x14ac:dyDescent="0.25">
      <c r="A104" s="102" t="s">
        <v>206</v>
      </c>
      <c r="B104" s="309">
        <v>43431.123491999999</v>
      </c>
      <c r="C104" s="309">
        <v>36970.73292234767</v>
      </c>
      <c r="D104" s="5">
        <f t="shared" si="4"/>
        <v>6460.3905696523288</v>
      </c>
      <c r="E104" s="102">
        <f t="shared" si="3"/>
        <v>0.14875025212834594</v>
      </c>
    </row>
    <row r="105" spans="1:5" x14ac:dyDescent="0.25">
      <c r="A105" s="102" t="s">
        <v>207</v>
      </c>
      <c r="B105" s="309">
        <v>39017.170488000003</v>
      </c>
      <c r="C105" s="309">
        <v>34471.115647865758</v>
      </c>
      <c r="D105" s="5">
        <f t="shared" si="4"/>
        <v>4546.0548401342458</v>
      </c>
      <c r="E105" s="102">
        <f t="shared" si="3"/>
        <v>0.11651421113513129</v>
      </c>
    </row>
    <row r="106" spans="1:5" x14ac:dyDescent="0.25">
      <c r="A106" s="102" t="s">
        <v>208</v>
      </c>
      <c r="B106" s="309">
        <v>71281.774902000005</v>
      </c>
      <c r="C106" s="309">
        <v>36016.539859325479</v>
      </c>
      <c r="D106" s="5">
        <f t="shared" si="4"/>
        <v>35265.235042674525</v>
      </c>
      <c r="E106" s="102">
        <f t="shared" si="3"/>
        <v>0.49473003570910051</v>
      </c>
    </row>
    <row r="107" spans="1:5" x14ac:dyDescent="0.25">
      <c r="A107" s="102" t="s">
        <v>209</v>
      </c>
      <c r="B107" s="309">
        <v>71805.225191999998</v>
      </c>
      <c r="C107" s="309">
        <v>71805.225191999984</v>
      </c>
      <c r="D107" s="5">
        <f t="shared" si="4"/>
        <v>0</v>
      </c>
      <c r="E107" s="102">
        <f t="shared" si="3"/>
        <v>0</v>
      </c>
    </row>
    <row r="108" spans="1:5" x14ac:dyDescent="0.25">
      <c r="A108" s="102" t="s">
        <v>210</v>
      </c>
      <c r="B108" s="309">
        <v>25855.692341999998</v>
      </c>
      <c r="C108" s="309">
        <v>38347.255466757808</v>
      </c>
      <c r="D108" s="5">
        <f t="shared" si="4"/>
        <v>-12491.563124757809</v>
      </c>
      <c r="E108" s="102">
        <f t="shared" si="3"/>
        <v>0.48312622843467656</v>
      </c>
    </row>
    <row r="109" spans="1:5" x14ac:dyDescent="0.25">
      <c r="A109" s="102" t="s">
        <v>211</v>
      </c>
      <c r="B109" s="309">
        <v>23055.089958</v>
      </c>
      <c r="C109" s="309">
        <v>38158.484947505211</v>
      </c>
      <c r="D109" s="5">
        <f t="shared" si="4"/>
        <v>-15103.39498950521</v>
      </c>
      <c r="E109" s="102">
        <f t="shared" si="3"/>
        <v>0.65510024107558984</v>
      </c>
    </row>
    <row r="110" spans="1:5" x14ac:dyDescent="0.25">
      <c r="A110" s="102" t="s">
        <v>212</v>
      </c>
      <c r="B110" s="309">
        <v>17231.547815999998</v>
      </c>
      <c r="C110" s="309">
        <v>37003.33463183666</v>
      </c>
      <c r="D110" s="5">
        <f t="shared" si="4"/>
        <v>-19771.786815836662</v>
      </c>
      <c r="E110" s="102">
        <f t="shared" si="3"/>
        <v>1.1474179236225068</v>
      </c>
    </row>
    <row r="111" spans="1:5" x14ac:dyDescent="0.25">
      <c r="A111" s="102" t="s">
        <v>213</v>
      </c>
      <c r="B111" s="309">
        <v>12772.072410000001</v>
      </c>
      <c r="C111" s="309">
        <v>20689.133104942001</v>
      </c>
      <c r="D111" s="5">
        <f t="shared" si="4"/>
        <v>-7917.0606949419998</v>
      </c>
      <c r="E111" s="102">
        <f t="shared" si="3"/>
        <v>0.61987283197230159</v>
      </c>
    </row>
    <row r="112" spans="1:5" x14ac:dyDescent="0.25">
      <c r="A112" s="102" t="s">
        <v>214</v>
      </c>
      <c r="B112" s="309">
        <v>15950.384598000001</v>
      </c>
      <c r="C112" s="309">
        <v>18628.422308040306</v>
      </c>
      <c r="D112" s="5">
        <f t="shared" si="4"/>
        <v>-2678.0377100403057</v>
      </c>
      <c r="E112" s="102">
        <f t="shared" si="3"/>
        <v>0.16789800230748678</v>
      </c>
    </row>
    <row r="113" spans="1:5" x14ac:dyDescent="0.25">
      <c r="A113" s="102" t="s">
        <v>215</v>
      </c>
      <c r="B113" s="309">
        <v>189735.995544</v>
      </c>
      <c r="C113" s="309">
        <v>176000.2691070727</v>
      </c>
      <c r="D113" s="5">
        <f t="shared" si="4"/>
        <v>13735.726436927303</v>
      </c>
      <c r="E113" s="102">
        <f t="shared" si="3"/>
        <v>7.2393888136750378E-2</v>
      </c>
    </row>
    <row r="114" spans="1:5" x14ac:dyDescent="0.25">
      <c r="A114" s="102" t="s">
        <v>216</v>
      </c>
      <c r="B114" s="309">
        <v>64921.366547999998</v>
      </c>
      <c r="C114" s="309">
        <v>95490.787915957204</v>
      </c>
      <c r="D114" s="5">
        <f t="shared" si="4"/>
        <v>-30569.421367957206</v>
      </c>
      <c r="E114" s="102">
        <f t="shared" si="3"/>
        <v>0.47086842119004879</v>
      </c>
    </row>
    <row r="115" spans="1:5" x14ac:dyDescent="0.25">
      <c r="A115" s="102" t="s">
        <v>217</v>
      </c>
      <c r="B115" s="309">
        <v>40589.126682000002</v>
      </c>
      <c r="C115" s="309">
        <v>30143.39663443475</v>
      </c>
      <c r="D115" s="5">
        <f t="shared" si="4"/>
        <v>10445.730047565252</v>
      </c>
      <c r="E115" s="102">
        <f t="shared" si="3"/>
        <v>0.25735291447395453</v>
      </c>
    </row>
    <row r="116" spans="1:5" x14ac:dyDescent="0.25">
      <c r="A116" s="102" t="s">
        <v>218</v>
      </c>
      <c r="B116" s="309">
        <v>33332.832869999998</v>
      </c>
      <c r="C116" s="309">
        <v>29332.08509430493</v>
      </c>
      <c r="D116" s="5">
        <f t="shared" si="4"/>
        <v>4000.7477756950684</v>
      </c>
      <c r="E116" s="102">
        <f t="shared" si="3"/>
        <v>0.12002423530271847</v>
      </c>
    </row>
    <row r="117" spans="1:5" x14ac:dyDescent="0.25">
      <c r="A117" s="102" t="s">
        <v>219</v>
      </c>
      <c r="B117" s="309">
        <v>27358.848935999999</v>
      </c>
      <c r="C117" s="309">
        <v>29756.247602188745</v>
      </c>
      <c r="D117" s="5">
        <f t="shared" si="4"/>
        <v>-2397.3986661887466</v>
      </c>
      <c r="E117" s="102">
        <f t="shared" si="3"/>
        <v>8.762790685371788E-2</v>
      </c>
    </row>
    <row r="118" spans="1:5" x14ac:dyDescent="0.25">
      <c r="A118" s="102" t="s">
        <v>220</v>
      </c>
      <c r="B118" s="309">
        <v>32650.455504000001</v>
      </c>
      <c r="C118" s="309">
        <v>32650.455503999972</v>
      </c>
      <c r="D118" s="5">
        <f t="shared" si="4"/>
        <v>2.9103830456733704E-11</v>
      </c>
      <c r="E118" s="102">
        <f t="shared" si="3"/>
        <v>8.9137593970681969E-16</v>
      </c>
    </row>
    <row r="119" spans="1:5" x14ac:dyDescent="0.25">
      <c r="A119" s="102" t="s">
        <v>221</v>
      </c>
      <c r="B119" s="309">
        <v>33432.592290000001</v>
      </c>
      <c r="C119" s="309">
        <v>26363.268461293872</v>
      </c>
      <c r="D119" s="5">
        <f t="shared" si="4"/>
        <v>7069.3238287061286</v>
      </c>
      <c r="E119" s="102">
        <f t="shared" si="3"/>
        <v>0.21145006547460063</v>
      </c>
    </row>
    <row r="120" spans="1:5" x14ac:dyDescent="0.25">
      <c r="A120" s="102" t="s">
        <v>28</v>
      </c>
      <c r="B120" s="309">
        <v>11251.945248</v>
      </c>
      <c r="C120" s="309">
        <v>34137.583832012424</v>
      </c>
      <c r="D120" s="5">
        <f t="shared" si="4"/>
        <v>-22885.638584012424</v>
      </c>
      <c r="E120" s="102">
        <f t="shared" si="3"/>
        <v>2.033927296978296</v>
      </c>
    </row>
    <row r="121" spans="1:5" x14ac:dyDescent="0.25">
      <c r="A121" s="102" t="s">
        <v>29</v>
      </c>
      <c r="B121" s="309">
        <v>12053.231255999999</v>
      </c>
      <c r="C121" s="309">
        <v>37116.959775843177</v>
      </c>
      <c r="D121" s="5">
        <f t="shared" si="4"/>
        <v>-25063.728519843178</v>
      </c>
      <c r="E121" s="102">
        <f t="shared" si="3"/>
        <v>2.079419865719963</v>
      </c>
    </row>
    <row r="122" spans="1:5" x14ac:dyDescent="0.25">
      <c r="A122" s="102" t="s">
        <v>30</v>
      </c>
      <c r="B122" s="309">
        <v>11508.567756</v>
      </c>
      <c r="C122" s="309">
        <v>17487.771556111831</v>
      </c>
      <c r="D122" s="5">
        <f t="shared" si="4"/>
        <v>-5979.2038001118308</v>
      </c>
      <c r="E122" s="102">
        <f t="shared" si="3"/>
        <v>0.51954369360988195</v>
      </c>
    </row>
    <row r="123" spans="1:5" x14ac:dyDescent="0.25">
      <c r="A123" s="102" t="s">
        <v>31</v>
      </c>
      <c r="B123" s="309">
        <v>24781.845251999999</v>
      </c>
      <c r="C123" s="309">
        <v>18339.009896922889</v>
      </c>
      <c r="D123" s="5">
        <f t="shared" si="4"/>
        <v>6442.8353550771099</v>
      </c>
      <c r="E123" s="102">
        <f t="shared" si="3"/>
        <v>0.25998206709636146</v>
      </c>
    </row>
    <row r="124" spans="1:5" x14ac:dyDescent="0.25">
      <c r="A124" s="102" t="s">
        <v>32</v>
      </c>
      <c r="B124" s="309">
        <v>664897.45162800001</v>
      </c>
      <c r="C124" s="309">
        <v>657117.38008540822</v>
      </c>
      <c r="D124" s="5">
        <f t="shared" si="4"/>
        <v>7780.0715425917879</v>
      </c>
      <c r="E124" s="102">
        <f t="shared" si="3"/>
        <v>1.1701160116559778E-2</v>
      </c>
    </row>
    <row r="125" spans="1:5" x14ac:dyDescent="0.25">
      <c r="A125" s="102" t="s">
        <v>33</v>
      </c>
      <c r="B125" s="309">
        <v>426439.872684</v>
      </c>
      <c r="C125" s="309">
        <v>392598.78611249849</v>
      </c>
      <c r="D125" s="5">
        <f t="shared" si="4"/>
        <v>33841.08657150151</v>
      </c>
      <c r="E125" s="102">
        <f t="shared" si="3"/>
        <v>7.9357228859737505E-2</v>
      </c>
    </row>
    <row r="126" spans="1:5" x14ac:dyDescent="0.25">
      <c r="A126" s="102" t="s">
        <v>34</v>
      </c>
      <c r="B126" s="309">
        <v>168759.22683599999</v>
      </c>
      <c r="C126" s="309">
        <v>245702.173188385</v>
      </c>
      <c r="D126" s="5">
        <f t="shared" si="4"/>
        <v>-76942.946352385014</v>
      </c>
      <c r="E126" s="102">
        <f t="shared" si="3"/>
        <v>0.45593327129400796</v>
      </c>
    </row>
    <row r="127" spans="1:5" x14ac:dyDescent="0.25">
      <c r="A127" s="102" t="s">
        <v>35</v>
      </c>
      <c r="B127" s="309">
        <v>119246.104038</v>
      </c>
      <c r="C127" s="309">
        <v>145149.08188784542</v>
      </c>
      <c r="D127" s="5">
        <f t="shared" si="4"/>
        <v>-25902.977849845411</v>
      </c>
      <c r="E127" s="102">
        <f t="shared" si="3"/>
        <v>0.21722284395631861</v>
      </c>
    </row>
    <row r="128" spans="1:5" x14ac:dyDescent="0.25">
      <c r="A128" s="102" t="s">
        <v>36</v>
      </c>
      <c r="B128" s="309">
        <v>126982.96305599999</v>
      </c>
      <c r="C128" s="309">
        <v>105845.85018212096</v>
      </c>
      <c r="D128" s="5">
        <f t="shared" si="4"/>
        <v>21137.112873879028</v>
      </c>
      <c r="E128" s="102">
        <f t="shared" si="3"/>
        <v>0.16645628960916181</v>
      </c>
    </row>
    <row r="129" spans="1:5" x14ac:dyDescent="0.25">
      <c r="A129" s="102" t="s">
        <v>37</v>
      </c>
      <c r="B129" s="309">
        <v>102822.60752400001</v>
      </c>
      <c r="C129" s="309">
        <v>84577.104158828515</v>
      </c>
      <c r="D129" s="5">
        <f t="shared" si="4"/>
        <v>18245.503365171491</v>
      </c>
      <c r="E129" s="102">
        <f t="shared" si="3"/>
        <v>0.17744641771424419</v>
      </c>
    </row>
    <row r="130" spans="1:5" x14ac:dyDescent="0.25">
      <c r="A130" s="102" t="s">
        <v>38</v>
      </c>
      <c r="B130" s="309">
        <v>80309.19975</v>
      </c>
      <c r="C130" s="309">
        <v>68568.886993500972</v>
      </c>
      <c r="D130" s="5">
        <f t="shared" si="4"/>
        <v>11740.312756499028</v>
      </c>
      <c r="E130" s="102">
        <f t="shared" si="3"/>
        <v>0.14618888985379322</v>
      </c>
    </row>
    <row r="131" spans="1:5" x14ac:dyDescent="0.25">
      <c r="A131" s="102" t="s">
        <v>39</v>
      </c>
      <c r="B131" s="309">
        <v>71553.991985999994</v>
      </c>
      <c r="C131" s="309">
        <v>29458.64267405892</v>
      </c>
      <c r="D131" s="5">
        <f t="shared" si="4"/>
        <v>42095.34931194107</v>
      </c>
      <c r="E131" s="102">
        <f t="shared" ref="E131:E185" si="5">ABS(D131)/B131</f>
        <v>0.58830189823898715</v>
      </c>
    </row>
    <row r="132" spans="1:5" x14ac:dyDescent="0.25">
      <c r="A132" s="102" t="s">
        <v>40</v>
      </c>
      <c r="B132" s="309">
        <v>79978.503005999999</v>
      </c>
      <c r="C132" s="309">
        <v>31254.779637123709</v>
      </c>
      <c r="D132" s="5">
        <f t="shared" si="4"/>
        <v>48723.723368876294</v>
      </c>
      <c r="E132" s="102">
        <f t="shared" si="5"/>
        <v>0.60921024447308092</v>
      </c>
    </row>
    <row r="133" spans="1:5" x14ac:dyDescent="0.25">
      <c r="A133" s="102" t="s">
        <v>41</v>
      </c>
      <c r="B133" s="309">
        <v>110925.02175</v>
      </c>
      <c r="C133" s="309">
        <v>110925.02175000001</v>
      </c>
      <c r="D133" s="5">
        <f t="shared" si="4"/>
        <v>0</v>
      </c>
      <c r="E133" s="102">
        <f t="shared" si="5"/>
        <v>0</v>
      </c>
    </row>
    <row r="134" spans="1:5" x14ac:dyDescent="0.25">
      <c r="A134" s="102" t="s">
        <v>42</v>
      </c>
      <c r="B134" s="309">
        <v>12112.284245999999</v>
      </c>
      <c r="C134" s="309">
        <v>28918.074533682386</v>
      </c>
      <c r="D134" s="5">
        <f t="shared" si="4"/>
        <v>-16805.790287682386</v>
      </c>
      <c r="E134" s="102">
        <f t="shared" si="5"/>
        <v>1.3874996611999413</v>
      </c>
    </row>
    <row r="135" spans="1:5" x14ac:dyDescent="0.25">
      <c r="A135" s="102" t="s">
        <v>43</v>
      </c>
      <c r="B135" s="309">
        <v>23237.294232</v>
      </c>
      <c r="C135" s="309">
        <v>14495.863915388023</v>
      </c>
      <c r="D135" s="5">
        <f t="shared" si="4"/>
        <v>8741.4303166119771</v>
      </c>
      <c r="E135" s="102">
        <f t="shared" si="5"/>
        <v>0.3761810746697945</v>
      </c>
    </row>
    <row r="136" spans="1:5" x14ac:dyDescent="0.25">
      <c r="A136" s="102" t="s">
        <v>44</v>
      </c>
      <c r="B136" s="309">
        <v>21839.286359999998</v>
      </c>
      <c r="C136" s="309">
        <v>14082.490944545292</v>
      </c>
      <c r="D136" s="5">
        <f t="shared" si="4"/>
        <v>7756.795415454706</v>
      </c>
      <c r="E136" s="102">
        <f t="shared" si="5"/>
        <v>0.35517623092583078</v>
      </c>
    </row>
    <row r="137" spans="1:5" x14ac:dyDescent="0.25">
      <c r="A137" s="102" t="s">
        <v>45</v>
      </c>
      <c r="B137" s="309">
        <v>151331.25616200001</v>
      </c>
      <c r="C137" s="309">
        <v>136823.73453673581</v>
      </c>
      <c r="D137" s="5">
        <f t="shared" si="4"/>
        <v>14507.521625264199</v>
      </c>
      <c r="E137" s="102">
        <f t="shared" si="5"/>
        <v>9.5865996180814803E-2</v>
      </c>
    </row>
    <row r="138" spans="1:5" x14ac:dyDescent="0.25">
      <c r="A138" s="102" t="s">
        <v>46</v>
      </c>
      <c r="B138" s="309">
        <v>46649.339447999999</v>
      </c>
      <c r="C138" s="309">
        <v>78936.422596014832</v>
      </c>
      <c r="D138" s="5">
        <f t="shared" si="4"/>
        <v>-32287.083148014834</v>
      </c>
      <c r="E138" s="102">
        <f t="shared" si="5"/>
        <v>0.69212305104566874</v>
      </c>
    </row>
    <row r="139" spans="1:5" x14ac:dyDescent="0.25">
      <c r="A139" s="102" t="s">
        <v>47</v>
      </c>
      <c r="B139" s="309">
        <v>34441.882422000002</v>
      </c>
      <c r="C139" s="309">
        <v>30971.604603516684</v>
      </c>
      <c r="D139" s="5">
        <f t="shared" si="4"/>
        <v>3470.2778184833187</v>
      </c>
      <c r="E139" s="102">
        <f t="shared" si="5"/>
        <v>0.1007574956549603</v>
      </c>
    </row>
    <row r="140" spans="1:5" x14ac:dyDescent="0.25">
      <c r="A140" s="102" t="s">
        <v>48</v>
      </c>
      <c r="B140" s="309">
        <v>30124.822187999998</v>
      </c>
      <c r="C140" s="309">
        <v>29195.256242642117</v>
      </c>
      <c r="D140" s="5">
        <f t="shared" si="4"/>
        <v>929.56594535788099</v>
      </c>
      <c r="E140" s="102">
        <f t="shared" si="5"/>
        <v>3.0857142975209553E-2</v>
      </c>
    </row>
    <row r="141" spans="1:5" x14ac:dyDescent="0.25">
      <c r="A141" s="102" t="s">
        <v>49</v>
      </c>
      <c r="B141" s="309">
        <v>25712.359842000002</v>
      </c>
      <c r="C141" s="309">
        <v>31284.694439120958</v>
      </c>
      <c r="D141" s="5">
        <f t="shared" si="4"/>
        <v>-5572.3345971209565</v>
      </c>
      <c r="E141" s="102">
        <f t="shared" si="5"/>
        <v>0.21671813211087668</v>
      </c>
    </row>
    <row r="142" spans="1:5" x14ac:dyDescent="0.25">
      <c r="A142" s="102" t="s">
        <v>50</v>
      </c>
      <c r="B142" s="309">
        <v>26990.427078000001</v>
      </c>
      <c r="C142" s="309">
        <v>34441.274000082565</v>
      </c>
      <c r="D142" s="5">
        <f t="shared" si="4"/>
        <v>-7450.8469220825646</v>
      </c>
      <c r="E142" s="102">
        <f t="shared" si="5"/>
        <v>0.27605516950696118</v>
      </c>
    </row>
    <row r="143" spans="1:5" x14ac:dyDescent="0.25">
      <c r="A143" s="102" t="s">
        <v>51</v>
      </c>
      <c r="B143" s="309">
        <v>30427.884426000001</v>
      </c>
      <c r="C143" s="309">
        <v>34561.295141987175</v>
      </c>
      <c r="D143" s="5">
        <f t="shared" si="4"/>
        <v>-4133.4107159871746</v>
      </c>
      <c r="E143" s="102">
        <f t="shared" si="5"/>
        <v>0.13584285578708391</v>
      </c>
    </row>
    <row r="144" spans="1:5" x14ac:dyDescent="0.25">
      <c r="A144" s="102" t="s">
        <v>52</v>
      </c>
      <c r="B144" s="309">
        <v>15728.047224</v>
      </c>
      <c r="C144" s="309">
        <v>38887.785413817684</v>
      </c>
      <c r="D144" s="5">
        <f t="shared" si="4"/>
        <v>-23159.738189817683</v>
      </c>
      <c r="E144" s="102">
        <f t="shared" si="5"/>
        <v>1.4725119946535636</v>
      </c>
    </row>
    <row r="145" spans="1:5" x14ac:dyDescent="0.25">
      <c r="A145" s="102" t="s">
        <v>53</v>
      </c>
      <c r="B145" s="309">
        <v>14433.58275</v>
      </c>
      <c r="C145" s="309">
        <v>14433.582750000025</v>
      </c>
      <c r="D145" s="5">
        <f t="shared" si="4"/>
        <v>-2.5465851649641991E-11</v>
      </c>
      <c r="E145" s="102">
        <f t="shared" si="5"/>
        <v>1.7643472234668826E-15</v>
      </c>
    </row>
    <row r="146" spans="1:5" x14ac:dyDescent="0.25">
      <c r="A146" s="102" t="s">
        <v>54</v>
      </c>
      <c r="B146" s="309">
        <v>69212.053602</v>
      </c>
      <c r="C146" s="309">
        <v>69212.053602000044</v>
      </c>
      <c r="D146" s="5">
        <f t="shared" si="4"/>
        <v>0</v>
      </c>
      <c r="E146" s="102">
        <f t="shared" si="5"/>
        <v>0</v>
      </c>
    </row>
    <row r="147" spans="1:5" x14ac:dyDescent="0.25">
      <c r="A147" s="102" t="s">
        <v>55</v>
      </c>
      <c r="B147" s="309">
        <v>41568.259656000002</v>
      </c>
      <c r="C147" s="309">
        <v>32973.217986006777</v>
      </c>
      <c r="D147" s="5">
        <f t="shared" si="4"/>
        <v>8595.0416699932248</v>
      </c>
      <c r="E147" s="102">
        <f t="shared" si="5"/>
        <v>0.20676934134654368</v>
      </c>
    </row>
    <row r="148" spans="1:5" x14ac:dyDescent="0.25">
      <c r="A148" s="102" t="s">
        <v>56</v>
      </c>
      <c r="B148" s="309">
        <v>30721.200054000001</v>
      </c>
      <c r="C148" s="309">
        <v>27804.756718860921</v>
      </c>
      <c r="D148" s="5">
        <f t="shared" si="4"/>
        <v>2916.4433351390799</v>
      </c>
      <c r="E148" s="102">
        <f t="shared" si="5"/>
        <v>9.4932598010908406E-2</v>
      </c>
    </row>
    <row r="149" spans="1:5" x14ac:dyDescent="0.25">
      <c r="A149" s="102" t="s">
        <v>57</v>
      </c>
      <c r="B149" s="309">
        <v>30704.114819999999</v>
      </c>
      <c r="C149" s="309">
        <v>25749.927947698725</v>
      </c>
      <c r="D149" s="5">
        <f t="shared" si="4"/>
        <v>4954.186872301274</v>
      </c>
      <c r="E149" s="102">
        <f t="shared" si="5"/>
        <v>0.16135253862046606</v>
      </c>
    </row>
    <row r="150" spans="1:5" x14ac:dyDescent="0.25">
      <c r="A150" s="102" t="s">
        <v>58</v>
      </c>
      <c r="B150" s="309">
        <v>26989.280417999998</v>
      </c>
      <c r="C150" s="309">
        <v>15973.478008438093</v>
      </c>
      <c r="D150" s="5">
        <f t="shared" si="4"/>
        <v>11015.802409561906</v>
      </c>
      <c r="E150" s="102">
        <f t="shared" si="5"/>
        <v>0.40815472806066816</v>
      </c>
    </row>
    <row r="151" spans="1:5" x14ac:dyDescent="0.25">
      <c r="A151" s="102" t="s">
        <v>59</v>
      </c>
      <c r="B151" s="309">
        <v>27788.502438</v>
      </c>
      <c r="C151" s="309">
        <v>19846.662763129352</v>
      </c>
      <c r="D151" s="5">
        <f t="shared" si="4"/>
        <v>7941.8396748706473</v>
      </c>
      <c r="E151" s="102">
        <f t="shared" si="5"/>
        <v>0.28579588599961414</v>
      </c>
    </row>
    <row r="152" spans="1:5" x14ac:dyDescent="0.25">
      <c r="A152" s="102" t="s">
        <v>60</v>
      </c>
      <c r="B152" s="309">
        <v>389524.52997600002</v>
      </c>
      <c r="C152" s="309">
        <v>355572.4827824005</v>
      </c>
      <c r="D152" s="5">
        <f t="shared" si="4"/>
        <v>33952.047193599516</v>
      </c>
      <c r="E152" s="102">
        <f t="shared" si="5"/>
        <v>8.7162796129146014E-2</v>
      </c>
    </row>
    <row r="153" spans="1:5" x14ac:dyDescent="0.25">
      <c r="A153" s="102" t="s">
        <v>61</v>
      </c>
      <c r="B153" s="309">
        <v>119720.935944</v>
      </c>
      <c r="C153" s="309">
        <v>184881.28783950998</v>
      </c>
      <c r="D153" s="5">
        <f t="shared" si="4"/>
        <v>-65160.351895509986</v>
      </c>
      <c r="E153" s="102">
        <f t="shared" si="5"/>
        <v>0.54426864759885463</v>
      </c>
    </row>
    <row r="154" spans="1:5" x14ac:dyDescent="0.25">
      <c r="A154" s="102" t="s">
        <v>62</v>
      </c>
      <c r="B154" s="309">
        <v>78945.018347999998</v>
      </c>
      <c r="C154" s="309">
        <v>102093.57891406273</v>
      </c>
      <c r="D154" s="5">
        <f t="shared" si="4"/>
        <v>-23148.560566062733</v>
      </c>
      <c r="E154" s="102">
        <f t="shared" si="5"/>
        <v>0.29322382907076977</v>
      </c>
    </row>
    <row r="155" spans="1:5" x14ac:dyDescent="0.25">
      <c r="A155" s="102" t="s">
        <v>63</v>
      </c>
      <c r="B155" s="309">
        <v>161998.06081200001</v>
      </c>
      <c r="C155" s="309">
        <v>187725.4204632988</v>
      </c>
      <c r="D155" s="5">
        <f t="shared" si="4"/>
        <v>-25727.359651298786</v>
      </c>
      <c r="E155" s="102">
        <f t="shared" si="5"/>
        <v>0.15881276308088393</v>
      </c>
    </row>
    <row r="156" spans="1:5" x14ac:dyDescent="0.25">
      <c r="A156" s="102" t="s">
        <v>64</v>
      </c>
      <c r="B156" s="309">
        <v>87417.689087999999</v>
      </c>
      <c r="C156" s="309">
        <v>46770.986868394713</v>
      </c>
      <c r="D156" s="5">
        <f t="shared" si="4"/>
        <v>40646.702219605286</v>
      </c>
      <c r="E156" s="102">
        <f t="shared" si="5"/>
        <v>0.46497113620434222</v>
      </c>
    </row>
    <row r="157" spans="1:5" x14ac:dyDescent="0.25">
      <c r="A157" s="102" t="s">
        <v>65</v>
      </c>
      <c r="B157" s="309">
        <v>61181.764289999999</v>
      </c>
      <c r="C157" s="309">
        <v>47414.468329221883</v>
      </c>
      <c r="D157" s="5">
        <f t="shared" si="4"/>
        <v>13767.295960778116</v>
      </c>
      <c r="E157" s="102">
        <f t="shared" si="5"/>
        <v>0.22502286621748083</v>
      </c>
    </row>
    <row r="158" spans="1:5" x14ac:dyDescent="0.25">
      <c r="A158" s="102" t="s">
        <v>66</v>
      </c>
      <c r="B158" s="309">
        <v>40658.040948000002</v>
      </c>
      <c r="C158" s="309">
        <v>48724.234508978545</v>
      </c>
      <c r="D158" s="5">
        <f t="shared" ref="D158:D185" si="6">B158-C158</f>
        <v>-8066.1935609785432</v>
      </c>
      <c r="E158" s="102">
        <f t="shared" si="5"/>
        <v>0.19839110229867887</v>
      </c>
    </row>
    <row r="159" spans="1:5" x14ac:dyDescent="0.25">
      <c r="A159" s="102" t="s">
        <v>67</v>
      </c>
      <c r="B159" s="309">
        <v>34910.866362000001</v>
      </c>
      <c r="C159" s="309">
        <v>41750.463943091992</v>
      </c>
      <c r="D159" s="5">
        <f t="shared" si="6"/>
        <v>-6839.5975810919917</v>
      </c>
      <c r="E159" s="102">
        <f t="shared" si="5"/>
        <v>0.19591600821848409</v>
      </c>
    </row>
    <row r="160" spans="1:5" x14ac:dyDescent="0.25">
      <c r="A160" s="102" t="s">
        <v>68</v>
      </c>
      <c r="B160" s="309">
        <v>33779.456939999996</v>
      </c>
      <c r="C160" s="309">
        <v>36640.789472769888</v>
      </c>
      <c r="D160" s="5">
        <f t="shared" si="6"/>
        <v>-2861.3325327698913</v>
      </c>
      <c r="E160" s="102">
        <f t="shared" si="5"/>
        <v>8.4706291692381822E-2</v>
      </c>
    </row>
    <row r="161" spans="1:5" x14ac:dyDescent="0.25">
      <c r="A161" s="102" t="s">
        <v>69</v>
      </c>
      <c r="B161" s="309">
        <v>29441.642159999999</v>
      </c>
      <c r="C161" s="309">
        <v>32486.525578275399</v>
      </c>
      <c r="D161" s="5">
        <f t="shared" si="6"/>
        <v>-3044.8834182753999</v>
      </c>
      <c r="E161" s="102">
        <f t="shared" si="5"/>
        <v>0.10342097773378413</v>
      </c>
    </row>
    <row r="162" spans="1:5" x14ac:dyDescent="0.25">
      <c r="A162" s="102" t="s">
        <v>70</v>
      </c>
      <c r="B162" s="309">
        <v>29261.387208</v>
      </c>
      <c r="C162" s="309">
        <v>31522.458463079845</v>
      </c>
      <c r="D162" s="5">
        <f t="shared" si="6"/>
        <v>-2261.0712550798453</v>
      </c>
      <c r="E162" s="102">
        <f t="shared" si="5"/>
        <v>7.7271499092212328E-2</v>
      </c>
    </row>
    <row r="163" spans="1:5" x14ac:dyDescent="0.25">
      <c r="A163" s="102" t="s">
        <v>71</v>
      </c>
      <c r="B163" s="309">
        <v>42391.790867999996</v>
      </c>
      <c r="C163" s="309">
        <v>31586.452782963093</v>
      </c>
      <c r="D163" s="5">
        <f t="shared" si="6"/>
        <v>10805.338085036903</v>
      </c>
      <c r="E163" s="102">
        <f t="shared" si="5"/>
        <v>0.25489222945741258</v>
      </c>
    </row>
    <row r="164" spans="1:5" x14ac:dyDescent="0.25">
      <c r="A164" s="102" t="s">
        <v>72</v>
      </c>
      <c r="B164" s="309">
        <v>10257.447029999999</v>
      </c>
      <c r="C164" s="309">
        <v>13364.136849130213</v>
      </c>
      <c r="D164" s="5">
        <f t="shared" si="6"/>
        <v>-3106.6898191302134</v>
      </c>
      <c r="E164" s="102">
        <f t="shared" si="5"/>
        <v>0.30287164145659873</v>
      </c>
    </row>
    <row r="165" spans="1:5" x14ac:dyDescent="0.25">
      <c r="A165" s="102" t="s">
        <v>73</v>
      </c>
      <c r="B165" s="309">
        <v>15142.447962</v>
      </c>
      <c r="C165" s="309">
        <v>11109.058421135178</v>
      </c>
      <c r="D165" s="5">
        <f t="shared" si="6"/>
        <v>4033.3895408648223</v>
      </c>
      <c r="E165" s="102">
        <f t="shared" si="5"/>
        <v>0.26636311057410406</v>
      </c>
    </row>
    <row r="166" spans="1:5" x14ac:dyDescent="0.25">
      <c r="A166" s="102" t="s">
        <v>74</v>
      </c>
      <c r="B166" s="309">
        <v>117696.851712</v>
      </c>
      <c r="C166" s="309">
        <v>126369.33731095312</v>
      </c>
      <c r="D166" s="5">
        <f t="shared" si="6"/>
        <v>-8672.4855989531206</v>
      </c>
      <c r="E166" s="102">
        <f t="shared" si="5"/>
        <v>7.3684941209594831E-2</v>
      </c>
    </row>
    <row r="167" spans="1:5" x14ac:dyDescent="0.25">
      <c r="A167" s="102" t="s">
        <v>75</v>
      </c>
      <c r="B167" s="309">
        <v>39855.60828</v>
      </c>
      <c r="C167" s="309">
        <v>28161.658627493682</v>
      </c>
      <c r="D167" s="5">
        <f t="shared" si="6"/>
        <v>11693.949652506319</v>
      </c>
      <c r="E167" s="102">
        <f t="shared" si="5"/>
        <v>0.29340788303498244</v>
      </c>
    </row>
    <row r="168" spans="1:5" x14ac:dyDescent="0.25">
      <c r="A168" s="102" t="s">
        <v>76</v>
      </c>
      <c r="B168" s="309">
        <v>41876.940527999999</v>
      </c>
      <c r="C168" s="309">
        <v>29202.683873349557</v>
      </c>
      <c r="D168" s="5">
        <f t="shared" si="6"/>
        <v>12674.256654650442</v>
      </c>
      <c r="E168" s="102">
        <f t="shared" si="5"/>
        <v>0.30265479031774323</v>
      </c>
    </row>
    <row r="169" spans="1:5" x14ac:dyDescent="0.25">
      <c r="A169" s="102" t="s">
        <v>77</v>
      </c>
      <c r="B169" s="309">
        <v>33141.684648000002</v>
      </c>
      <c r="C169" s="309">
        <v>28411.545841369014</v>
      </c>
      <c r="D169" s="5">
        <f t="shared" si="6"/>
        <v>4730.1388066309883</v>
      </c>
      <c r="E169" s="102">
        <f t="shared" si="5"/>
        <v>0.14272475454612829</v>
      </c>
    </row>
    <row r="170" spans="1:5" x14ac:dyDescent="0.25">
      <c r="A170" s="102" t="s">
        <v>78</v>
      </c>
      <c r="B170" s="309">
        <v>35684.976527999999</v>
      </c>
      <c r="C170" s="309">
        <v>29018.962694891652</v>
      </c>
      <c r="D170" s="5">
        <f t="shared" si="6"/>
        <v>6666.0138331083472</v>
      </c>
      <c r="E170" s="102">
        <f t="shared" si="5"/>
        <v>0.18680168747982501</v>
      </c>
    </row>
    <row r="171" spans="1:5" x14ac:dyDescent="0.25">
      <c r="A171" s="102" t="s">
        <v>79</v>
      </c>
      <c r="B171" s="309">
        <v>26366.873370000001</v>
      </c>
      <c r="C171" s="309">
        <v>30139.957416291956</v>
      </c>
      <c r="D171" s="5">
        <f t="shared" si="6"/>
        <v>-3773.084046291955</v>
      </c>
      <c r="E171" s="102">
        <f t="shared" si="5"/>
        <v>0.14309941089127909</v>
      </c>
    </row>
    <row r="172" spans="1:5" x14ac:dyDescent="0.25">
      <c r="A172" s="102" t="s">
        <v>80</v>
      </c>
      <c r="B172" s="309">
        <v>11026.855890000001</v>
      </c>
      <c r="C172" s="309">
        <v>28565.867930087839</v>
      </c>
      <c r="D172" s="5">
        <f t="shared" si="6"/>
        <v>-17539.012040087837</v>
      </c>
      <c r="E172" s="102">
        <f t="shared" si="5"/>
        <v>1.5905723458301073</v>
      </c>
    </row>
    <row r="173" spans="1:5" x14ac:dyDescent="0.25">
      <c r="A173" s="102" t="s">
        <v>81</v>
      </c>
      <c r="B173" s="309">
        <v>8525.0731020000003</v>
      </c>
      <c r="C173" s="309">
        <v>10605.212425367823</v>
      </c>
      <c r="D173" s="5">
        <f t="shared" si="6"/>
        <v>-2080.1393233678227</v>
      </c>
      <c r="E173" s="102">
        <f t="shared" si="5"/>
        <v>0.24400252038657799</v>
      </c>
    </row>
    <row r="174" spans="1:5" x14ac:dyDescent="0.25">
      <c r="A174" s="102" t="s">
        <v>82</v>
      </c>
      <c r="B174" s="309">
        <v>10302.740100000001</v>
      </c>
      <c r="C174" s="309">
        <v>16759.521523390926</v>
      </c>
      <c r="D174" s="5">
        <f t="shared" si="6"/>
        <v>-6456.7814233909248</v>
      </c>
      <c r="E174" s="102">
        <f t="shared" si="5"/>
        <v>0.62670526100051038</v>
      </c>
    </row>
    <row r="175" spans="1:5" x14ac:dyDescent="0.25">
      <c r="A175" s="102" t="s">
        <v>83</v>
      </c>
      <c r="B175" s="309">
        <v>218394.239592</v>
      </c>
      <c r="C175" s="309">
        <v>198317.61826427182</v>
      </c>
      <c r="D175" s="5">
        <f t="shared" si="6"/>
        <v>20076.621327728179</v>
      </c>
      <c r="E175" s="102">
        <f t="shared" si="5"/>
        <v>9.1928346485854864E-2</v>
      </c>
    </row>
    <row r="176" spans="1:5" x14ac:dyDescent="0.25">
      <c r="A176" s="102" t="s">
        <v>84</v>
      </c>
      <c r="B176" s="309">
        <v>70311.929873999994</v>
      </c>
      <c r="C176" s="309">
        <v>111687.92928443103</v>
      </c>
      <c r="D176" s="5">
        <f t="shared" si="6"/>
        <v>-41375.999410431032</v>
      </c>
      <c r="E176" s="102">
        <f t="shared" si="5"/>
        <v>0.58846342981308331</v>
      </c>
    </row>
    <row r="177" spans="1:5" x14ac:dyDescent="0.25">
      <c r="A177" s="102" t="s">
        <v>85</v>
      </c>
      <c r="B177" s="309">
        <v>69388.868573999993</v>
      </c>
      <c r="C177" s="309">
        <v>68459.17598576512</v>
      </c>
      <c r="D177" s="5">
        <f t="shared" si="6"/>
        <v>929.69258823487326</v>
      </c>
      <c r="E177" s="102">
        <f t="shared" si="5"/>
        <v>1.3398295826705972E-2</v>
      </c>
    </row>
    <row r="178" spans="1:5" x14ac:dyDescent="0.25">
      <c r="A178" s="102" t="s">
        <v>86</v>
      </c>
      <c r="B178" s="309">
        <v>47189.072310000003</v>
      </c>
      <c r="C178" s="309">
        <v>48928.284145875768</v>
      </c>
      <c r="D178" s="5">
        <f t="shared" si="6"/>
        <v>-1739.2118358757652</v>
      </c>
      <c r="E178" s="102">
        <f t="shared" si="5"/>
        <v>3.6856241302018616E-2</v>
      </c>
    </row>
    <row r="179" spans="1:5" x14ac:dyDescent="0.25">
      <c r="A179" s="102" t="s">
        <v>87</v>
      </c>
      <c r="B179" s="309">
        <v>36748.618344000002</v>
      </c>
      <c r="C179" s="309">
        <v>38631.084477482385</v>
      </c>
      <c r="D179" s="5">
        <f t="shared" si="6"/>
        <v>-1882.4661334823832</v>
      </c>
      <c r="E179" s="102">
        <f t="shared" si="5"/>
        <v>5.1225494135883232E-2</v>
      </c>
    </row>
    <row r="180" spans="1:5" x14ac:dyDescent="0.25">
      <c r="A180" s="102" t="s">
        <v>88</v>
      </c>
      <c r="B180" s="309">
        <v>24135.473010000002</v>
      </c>
      <c r="C180" s="309">
        <v>31562.699167040333</v>
      </c>
      <c r="D180" s="5">
        <f t="shared" si="6"/>
        <v>-7427.2261570403316</v>
      </c>
      <c r="E180" s="102">
        <f t="shared" si="5"/>
        <v>0.30773070633266747</v>
      </c>
    </row>
    <row r="181" spans="1:5" x14ac:dyDescent="0.25">
      <c r="A181" s="102" t="s">
        <v>89</v>
      </c>
      <c r="B181" s="309">
        <v>30543.353088</v>
      </c>
      <c r="C181" s="309">
        <v>6555.6976726439498</v>
      </c>
      <c r="D181" s="5">
        <f t="shared" si="6"/>
        <v>23987.65541535605</v>
      </c>
      <c r="E181" s="102">
        <f t="shared" si="5"/>
        <v>0.78536417878691978</v>
      </c>
    </row>
    <row r="182" spans="1:5" x14ac:dyDescent="0.25">
      <c r="A182" s="102" t="s">
        <v>90</v>
      </c>
      <c r="B182" s="309">
        <v>8659.2323219999998</v>
      </c>
      <c r="C182" s="309">
        <v>8098.1860925208439</v>
      </c>
      <c r="D182" s="5">
        <f t="shared" si="6"/>
        <v>561.04622947915595</v>
      </c>
      <c r="E182" s="102">
        <f t="shared" si="5"/>
        <v>6.4791682289634264E-2</v>
      </c>
    </row>
    <row r="183" spans="1:5" x14ac:dyDescent="0.25">
      <c r="A183" s="102" t="s">
        <v>91</v>
      </c>
      <c r="B183" s="309">
        <v>14320.522074</v>
      </c>
      <c r="C183" s="309">
        <v>26594.171199916815</v>
      </c>
      <c r="D183" s="5">
        <f t="shared" si="6"/>
        <v>-12273.649125916814</v>
      </c>
      <c r="E183" s="102">
        <f t="shared" si="5"/>
        <v>0.85706715596637084</v>
      </c>
    </row>
    <row r="184" spans="1:5" x14ac:dyDescent="0.25">
      <c r="A184" s="102" t="s">
        <v>92</v>
      </c>
      <c r="B184" s="309">
        <v>13943.156268000001</v>
      </c>
      <c r="C184" s="309">
        <v>30256.334301470455</v>
      </c>
      <c r="D184" s="5">
        <f t="shared" si="6"/>
        <v>-16313.178033470454</v>
      </c>
      <c r="E184" s="102">
        <f t="shared" si="5"/>
        <v>1.1699774226090927</v>
      </c>
    </row>
    <row r="185" spans="1:5" x14ac:dyDescent="0.25">
      <c r="A185" s="102" t="s">
        <v>93</v>
      </c>
      <c r="B185" s="309">
        <v>298411.843704</v>
      </c>
      <c r="C185" s="309">
        <v>297064.83176584105</v>
      </c>
      <c r="D185" s="5">
        <f t="shared" si="6"/>
        <v>1347.0119381589466</v>
      </c>
      <c r="E185" s="102">
        <f t="shared" si="5"/>
        <v>4.513935912996374E-3</v>
      </c>
    </row>
  </sheetData>
  <mergeCells count="2">
    <mergeCell ref="L1:M1"/>
    <mergeCell ref="I1:J1"/>
  </mergeCells>
  <pageMargins left="0.7" right="0.7" top="0.75" bottom="0.75" header="0.3" footer="0.3"/>
  <ignoredErrors>
    <ignoredError sqref="J3" formulaRange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D73A2-6281-4786-9A6F-7CF87070DEB0}">
  <sheetPr codeName="Sheet4"/>
  <dimension ref="B1:U24"/>
  <sheetViews>
    <sheetView showGridLines="0" zoomScaleNormal="100" workbookViewId="0">
      <selection activeCell="F28" sqref="F28"/>
    </sheetView>
  </sheetViews>
  <sheetFormatPr defaultRowHeight="13.5" customHeight="1" x14ac:dyDescent="0.25"/>
  <cols>
    <col min="2" max="2" width="18.140625" customWidth="1"/>
    <col min="3" max="3" width="21.85546875" bestFit="1" customWidth="1"/>
    <col min="4" max="4" width="25.28515625" bestFit="1" customWidth="1"/>
    <col min="5" max="5" width="21.85546875" hidden="1" customWidth="1"/>
    <col min="6" max="6" width="23.85546875" bestFit="1" customWidth="1"/>
    <col min="7" max="7" width="5.28515625" customWidth="1"/>
    <col min="8" max="8" width="10" bestFit="1" customWidth="1"/>
    <col min="9" max="15" width="10" customWidth="1"/>
    <col min="16" max="16" width="10" bestFit="1" customWidth="1"/>
    <col min="17" max="17" width="31.28515625" hidden="1" customWidth="1"/>
    <col min="18" max="26" width="0" hidden="1" customWidth="1"/>
  </cols>
  <sheetData>
    <row r="1" spans="2:21" ht="13.5" customHeight="1" thickBot="1" x14ac:dyDescent="0.3">
      <c r="B1" s="9" t="s">
        <v>20</v>
      </c>
      <c r="C1" s="9" t="s">
        <v>19</v>
      </c>
      <c r="D1" s="8" t="s">
        <v>11</v>
      </c>
      <c r="E1" s="17" t="s">
        <v>17</v>
      </c>
      <c r="F1" s="9" t="s">
        <v>18</v>
      </c>
      <c r="Q1" s="122" t="s">
        <v>279</v>
      </c>
      <c r="R1">
        <v>182156.71610949683</v>
      </c>
      <c r="S1" t="b">
        <f>Q1=U1</f>
        <v>1</v>
      </c>
      <c r="U1" s="122" t="s">
        <v>279</v>
      </c>
    </row>
    <row r="2" spans="2:21" ht="13.5" hidden="1" customHeight="1" thickBot="1" x14ac:dyDescent="0.3">
      <c r="B2" s="25"/>
      <c r="C2" s="13" t="s">
        <v>15</v>
      </c>
      <c r="D2" s="19" t="s">
        <v>16</v>
      </c>
      <c r="E2" s="18">
        <f>'Model Fit'!F1</f>
        <v>13029928.036163995</v>
      </c>
      <c r="F2" s="15"/>
      <c r="H2" s="34"/>
      <c r="I2" s="34"/>
      <c r="J2" s="34"/>
      <c r="K2" s="34"/>
      <c r="L2" s="34"/>
      <c r="M2" s="34"/>
      <c r="N2" s="34"/>
      <c r="O2" s="34"/>
      <c r="Q2" s="122" t="s">
        <v>280</v>
      </c>
      <c r="R2">
        <v>100797.52344631658</v>
      </c>
      <c r="S2" t="b">
        <f t="shared" ref="S2:S10" si="0">Q2=U2</f>
        <v>1</v>
      </c>
      <c r="U2" s="122" t="s">
        <v>280</v>
      </c>
    </row>
    <row r="3" spans="2:21" ht="13.5" customHeight="1" thickBot="1" x14ac:dyDescent="0.3">
      <c r="B3" s="211" t="s">
        <v>10</v>
      </c>
      <c r="C3" s="212" t="s">
        <v>27</v>
      </c>
      <c r="D3" s="213"/>
      <c r="E3" s="20">
        <f>E2-SUM(E6,E14)</f>
        <v>1563602.955849601</v>
      </c>
      <c r="F3" s="50">
        <f>E3/$E$2</f>
        <v>0.12000088960659563</v>
      </c>
      <c r="H3" s="34"/>
      <c r="I3" s="34"/>
      <c r="J3" s="34"/>
      <c r="K3" s="34"/>
      <c r="L3" s="34"/>
      <c r="M3" s="34"/>
      <c r="N3" s="34"/>
      <c r="O3" s="34"/>
      <c r="P3" s="34"/>
      <c r="Q3" s="122" t="s">
        <v>281</v>
      </c>
      <c r="R3">
        <v>59006.847328707299</v>
      </c>
      <c r="S3" t="b">
        <f t="shared" si="0"/>
        <v>1</v>
      </c>
      <c r="U3" s="122" t="s">
        <v>281</v>
      </c>
    </row>
    <row r="4" spans="2:21" ht="13.5" hidden="1" customHeight="1" thickBot="1" x14ac:dyDescent="0.3">
      <c r="B4" s="207"/>
      <c r="C4" s="47" t="s">
        <v>14</v>
      </c>
      <c r="D4" s="49" t="s">
        <v>254</v>
      </c>
      <c r="E4" s="51">
        <v>-1020955.932237144</v>
      </c>
      <c r="F4" s="48">
        <f t="shared" ref="F4:F14" si="1">E4/$E$2</f>
        <v>-7.8354686948655855E-2</v>
      </c>
      <c r="H4" s="34"/>
      <c r="I4" s="34"/>
      <c r="J4" s="34"/>
      <c r="K4" s="34"/>
      <c r="L4" s="34"/>
      <c r="M4" s="34"/>
      <c r="N4" s="34"/>
      <c r="O4" s="34"/>
      <c r="P4" s="34"/>
      <c r="Q4" s="122" t="s">
        <v>282</v>
      </c>
      <c r="R4">
        <v>93113.162049571576</v>
      </c>
      <c r="S4" t="b">
        <f t="shared" si="0"/>
        <v>1</v>
      </c>
      <c r="U4" s="122" t="s">
        <v>282</v>
      </c>
    </row>
    <row r="5" spans="2:21" ht="13.5" customHeight="1" thickBot="1" x14ac:dyDescent="0.3">
      <c r="B5" s="211" t="s">
        <v>9</v>
      </c>
      <c r="C5" s="209" t="s">
        <v>21</v>
      </c>
      <c r="D5" s="210"/>
      <c r="E5" s="52">
        <f>E6+E14</f>
        <v>11466325.080314394</v>
      </c>
      <c r="F5" s="53">
        <f t="shared" ref="F5:F10" si="2">E5/$E$2</f>
        <v>0.87999911039340439</v>
      </c>
      <c r="G5" s="32"/>
      <c r="Q5" s="122" t="s">
        <v>283</v>
      </c>
      <c r="R5">
        <v>139505.01579700672</v>
      </c>
      <c r="S5" t="b">
        <f t="shared" si="0"/>
        <v>1</v>
      </c>
      <c r="U5" s="122" t="s">
        <v>283</v>
      </c>
    </row>
    <row r="6" spans="2:21" ht="13.5" customHeight="1" x14ac:dyDescent="0.25">
      <c r="B6" s="206"/>
      <c r="C6" s="214" t="s">
        <v>8</v>
      </c>
      <c r="D6" s="27" t="s">
        <v>13</v>
      </c>
      <c r="E6" s="14">
        <f>SUM(E7:E12)</f>
        <v>5420419.6971270926</v>
      </c>
      <c r="F6" s="28">
        <f t="shared" si="2"/>
        <v>0.41599766952533851</v>
      </c>
      <c r="H6" s="34"/>
      <c r="I6" s="34"/>
      <c r="J6" s="34"/>
      <c r="K6" s="34"/>
      <c r="L6" s="34"/>
      <c r="M6" s="34"/>
      <c r="N6" s="34"/>
      <c r="O6" s="34"/>
      <c r="P6" s="34"/>
      <c r="Q6" s="122" t="s">
        <v>284</v>
      </c>
      <c r="R6">
        <v>283407.89199111232</v>
      </c>
      <c r="S6" t="b">
        <f>Q6=U6</f>
        <v>1</v>
      </c>
      <c r="U6" s="122" t="s">
        <v>284</v>
      </c>
    </row>
    <row r="7" spans="2:21" ht="13.5" customHeight="1" x14ac:dyDescent="0.25">
      <c r="B7" s="206"/>
      <c r="C7" s="215"/>
      <c r="D7" s="16" t="s">
        <v>229</v>
      </c>
      <c r="E7" s="7">
        <f>SUM(R9:R11)</f>
        <v>2992067.5748468074</v>
      </c>
      <c r="F7" s="29">
        <f>E7/$E$2</f>
        <v>0.22963039907376731</v>
      </c>
      <c r="G7" s="32">
        <v>0.52033429525033259</v>
      </c>
      <c r="Q7" s="122" t="s">
        <v>285</v>
      </c>
      <c r="R7">
        <v>778393.02257021237</v>
      </c>
      <c r="S7" t="b">
        <f t="shared" si="0"/>
        <v>1</v>
      </c>
      <c r="U7" s="122" t="s">
        <v>285</v>
      </c>
    </row>
    <row r="8" spans="2:21" ht="13.5" customHeight="1" x14ac:dyDescent="0.25">
      <c r="B8" s="206"/>
      <c r="C8" s="215"/>
      <c r="D8" s="16" t="s">
        <v>222</v>
      </c>
      <c r="E8" s="7">
        <f>SUM(R6:R8)</f>
        <v>1853772.8575491861</v>
      </c>
      <c r="F8" s="29">
        <f t="shared" si="2"/>
        <v>0.14227038341302581</v>
      </c>
      <c r="G8" s="32">
        <v>0.28201816594897489</v>
      </c>
      <c r="Q8" s="122" t="s">
        <v>311</v>
      </c>
      <c r="R8">
        <v>791971.94298786134</v>
      </c>
      <c r="S8" t="b">
        <f t="shared" si="0"/>
        <v>1</v>
      </c>
      <c r="U8" s="122" t="s">
        <v>311</v>
      </c>
    </row>
    <row r="9" spans="2:21" ht="13.5" customHeight="1" x14ac:dyDescent="0.25">
      <c r="B9" s="206"/>
      <c r="C9" s="215"/>
      <c r="D9" s="35" t="s">
        <v>96</v>
      </c>
      <c r="E9" s="7">
        <f>SUM(R2:R4)</f>
        <v>252917.53282459546</v>
      </c>
      <c r="F9" s="29">
        <f>E9/$E$2</f>
        <v>1.9410508801171726E-2</v>
      </c>
      <c r="G9" s="32">
        <v>0.11334678309631312</v>
      </c>
      <c r="Q9" s="122" t="s">
        <v>287</v>
      </c>
      <c r="R9">
        <v>785966.5529355352</v>
      </c>
      <c r="S9" t="b">
        <f t="shared" si="0"/>
        <v>1</v>
      </c>
      <c r="U9" s="122" t="s">
        <v>287</v>
      </c>
    </row>
    <row r="10" spans="2:21" ht="13.5" customHeight="1" x14ac:dyDescent="0.25">
      <c r="B10" s="206"/>
      <c r="C10" s="215"/>
      <c r="D10" s="16" t="s">
        <v>224</v>
      </c>
      <c r="E10" s="7">
        <f>SUM(R1)</f>
        <v>182156.71610949683</v>
      </c>
      <c r="F10" s="29">
        <f t="shared" si="2"/>
        <v>1.397987123213028E-2</v>
      </c>
      <c r="G10" s="32">
        <v>5.6532050640569362E-2</v>
      </c>
      <c r="Q10" s="122" t="s">
        <v>288</v>
      </c>
      <c r="R10">
        <v>613454.93005351059</v>
      </c>
      <c r="S10" t="b">
        <f t="shared" si="0"/>
        <v>1</v>
      </c>
      <c r="U10" s="122" t="s">
        <v>288</v>
      </c>
    </row>
    <row r="11" spans="2:21" ht="13.5" customHeight="1" thickBot="1" x14ac:dyDescent="0.3">
      <c r="B11" s="206"/>
      <c r="C11" s="215"/>
      <c r="D11" s="16" t="s">
        <v>223</v>
      </c>
      <c r="E11" s="7">
        <f>R5</f>
        <v>139505.01579700672</v>
      </c>
      <c r="F11" s="29">
        <f t="shared" si="1"/>
        <v>1.0706507005243364E-2</v>
      </c>
      <c r="G11" s="32">
        <v>1.5332520729175559E-2</v>
      </c>
      <c r="Q11" s="122" t="s">
        <v>312</v>
      </c>
      <c r="R11">
        <v>1592646.0918577616</v>
      </c>
      <c r="S11" t="b">
        <f>Q11=U11</f>
        <v>1</v>
      </c>
      <c r="U11" s="122" t="s">
        <v>312</v>
      </c>
    </row>
    <row r="12" spans="2:21" ht="13.5" hidden="1" customHeight="1" x14ac:dyDescent="0.25">
      <c r="B12" s="206"/>
      <c r="C12" s="215"/>
      <c r="D12" s="16" t="s">
        <v>26</v>
      </c>
      <c r="E12" s="7">
        <v>0</v>
      </c>
      <c r="F12" s="29">
        <f>E12/$E$2</f>
        <v>0</v>
      </c>
      <c r="G12" s="32">
        <v>1.1400932943565876E-2</v>
      </c>
    </row>
    <row r="13" spans="2:21" ht="13.5" hidden="1" customHeight="1" thickBot="1" x14ac:dyDescent="0.3">
      <c r="B13" s="206"/>
      <c r="C13" s="216"/>
      <c r="D13" s="16" t="s">
        <v>24</v>
      </c>
      <c r="E13" s="7">
        <v>0</v>
      </c>
      <c r="F13" s="29">
        <f>E13/$E$2</f>
        <v>0</v>
      </c>
      <c r="G13" s="32">
        <v>1.0352513910685849E-3</v>
      </c>
    </row>
    <row r="14" spans="2:21" ht="13.5" customHeight="1" thickBot="1" x14ac:dyDescent="0.3">
      <c r="B14" s="207"/>
      <c r="C14" s="133" t="s">
        <v>95</v>
      </c>
      <c r="D14" s="54" t="s">
        <v>253</v>
      </c>
      <c r="E14" s="168">
        <v>6045905.3831873015</v>
      </c>
      <c r="F14" s="170">
        <f t="shared" si="1"/>
        <v>0.46400144086806588</v>
      </c>
      <c r="Q14" s="122" t="s">
        <v>279</v>
      </c>
      <c r="R14">
        <v>225608.33072720835</v>
      </c>
    </row>
    <row r="15" spans="2:21" ht="13.5" customHeight="1" x14ac:dyDescent="0.25">
      <c r="Q15" s="122" t="s">
        <v>280</v>
      </c>
      <c r="R15">
        <v>51409.34334577644</v>
      </c>
    </row>
    <row r="16" spans="2:21" ht="13.5" customHeight="1" x14ac:dyDescent="0.25">
      <c r="Q16" s="122" t="s">
        <v>281</v>
      </c>
      <c r="R16">
        <v>21554.611639420451</v>
      </c>
    </row>
    <row r="17" spans="4:18" ht="13.5" customHeight="1" x14ac:dyDescent="0.25">
      <c r="E17" s="7"/>
      <c r="F17" s="38"/>
      <c r="Q17" s="122" t="s">
        <v>282</v>
      </c>
      <c r="R17">
        <v>12909.957197666608</v>
      </c>
    </row>
    <row r="18" spans="4:18" ht="13.5" customHeight="1" x14ac:dyDescent="0.25">
      <c r="Q18" s="122" t="s">
        <v>283</v>
      </c>
      <c r="R18">
        <v>280589.23930728703</v>
      </c>
    </row>
    <row r="19" spans="4:18" ht="13.5" customHeight="1" x14ac:dyDescent="0.25">
      <c r="Q19" s="122" t="s">
        <v>284</v>
      </c>
      <c r="R19">
        <v>579731.10516933189</v>
      </c>
    </row>
    <row r="20" spans="4:18" ht="13.5" customHeight="1" x14ac:dyDescent="0.25">
      <c r="Q20" s="122" t="s">
        <v>285</v>
      </c>
      <c r="R20">
        <v>809110.32216610934</v>
      </c>
    </row>
    <row r="21" spans="4:18" ht="13.5" customHeight="1" x14ac:dyDescent="0.25">
      <c r="D21" s="124"/>
      <c r="Q21" s="122" t="s">
        <v>286</v>
      </c>
      <c r="R21">
        <v>865662.64667528088</v>
      </c>
    </row>
    <row r="22" spans="4:18" ht="13.5" customHeight="1" x14ac:dyDescent="0.25">
      <c r="Q22" s="122" t="s">
        <v>287</v>
      </c>
      <c r="R22">
        <v>621876.06752906344</v>
      </c>
    </row>
    <row r="23" spans="4:18" ht="13.5" customHeight="1" x14ac:dyDescent="0.25">
      <c r="Q23" s="122" t="s">
        <v>288</v>
      </c>
      <c r="R23">
        <v>722958.78607406048</v>
      </c>
    </row>
    <row r="24" spans="4:18" ht="13.5" customHeight="1" x14ac:dyDescent="0.25">
      <c r="Q24" s="122" t="s">
        <v>289</v>
      </c>
      <c r="R24">
        <v>641020.4440719618</v>
      </c>
    </row>
  </sheetData>
  <sortState xmlns:xlrd2="http://schemas.microsoft.com/office/spreadsheetml/2017/richdata2" ref="D12:F12">
    <sortCondition descending="1" ref="F11:F12"/>
  </sortState>
  <mergeCells count="5">
    <mergeCell ref="C5:D5"/>
    <mergeCell ref="B3:B4"/>
    <mergeCell ref="C3:D3"/>
    <mergeCell ref="C6:C13"/>
    <mergeCell ref="B5:B14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144C7-BF8C-4279-ACE9-A986AD577BAE}">
  <dimension ref="E16:N20"/>
  <sheetViews>
    <sheetView showGridLines="0" workbookViewId="0">
      <selection activeCell="H20" sqref="H20:I20"/>
    </sheetView>
  </sheetViews>
  <sheetFormatPr defaultRowHeight="15" x14ac:dyDescent="0.25"/>
  <cols>
    <col min="5" max="5" width="13.85546875" bestFit="1" customWidth="1"/>
    <col min="6" max="7" width="11" customWidth="1"/>
    <col min="12" max="12" width="9.140625" customWidth="1"/>
    <col min="14" max="14" width="0" hidden="1" customWidth="1"/>
  </cols>
  <sheetData>
    <row r="16" ht="15.75" thickBot="1" x14ac:dyDescent="0.3"/>
    <row r="17" spans="5:14" x14ac:dyDescent="0.25">
      <c r="E17" s="217" t="s">
        <v>236</v>
      </c>
      <c r="F17" s="218"/>
      <c r="G17" s="218"/>
      <c r="H17" s="218"/>
      <c r="I17" s="218"/>
      <c r="J17" s="218"/>
      <c r="K17" s="218"/>
      <c r="L17" s="218"/>
      <c r="M17" s="218"/>
      <c r="N17" s="219"/>
    </row>
    <row r="18" spans="5:14" x14ac:dyDescent="0.25">
      <c r="E18" s="40" t="s">
        <v>237</v>
      </c>
      <c r="F18" s="41" t="s">
        <v>238</v>
      </c>
      <c r="G18" s="41" t="s">
        <v>239</v>
      </c>
      <c r="H18" s="41" t="s">
        <v>240</v>
      </c>
      <c r="I18" s="41" t="s">
        <v>241</v>
      </c>
      <c r="J18" s="41" t="s">
        <v>242</v>
      </c>
      <c r="K18" s="41" t="s">
        <v>243</v>
      </c>
      <c r="L18" s="41" t="s">
        <v>244</v>
      </c>
      <c r="M18" s="41" t="s">
        <v>245</v>
      </c>
      <c r="N18" s="42" t="s">
        <v>246</v>
      </c>
    </row>
    <row r="19" spans="5:14" ht="15.75" thickBot="1" x14ac:dyDescent="0.3">
      <c r="E19" s="43" t="s">
        <v>247</v>
      </c>
      <c r="F19" s="44">
        <v>0</v>
      </c>
      <c r="G19" s="44">
        <v>1.2E-2</v>
      </c>
      <c r="H19" s="132">
        <v>0.14499999999999999</v>
      </c>
      <c r="I19" s="132">
        <v>0.56399999999999995</v>
      </c>
      <c r="J19" s="132">
        <v>0.78700000000000003</v>
      </c>
      <c r="K19" s="132">
        <v>0.82399999999999995</v>
      </c>
      <c r="L19" s="132">
        <v>0.85699999999999998</v>
      </c>
      <c r="M19" s="132">
        <v>0.877</v>
      </c>
      <c r="N19" s="15">
        <v>0.86099999999999999</v>
      </c>
    </row>
    <row r="20" spans="5:14" ht="15.75" thickBot="1" x14ac:dyDescent="0.3">
      <c r="E20" s="45" t="s">
        <v>248</v>
      </c>
      <c r="F20" s="220" t="s">
        <v>249</v>
      </c>
      <c r="G20" s="221"/>
      <c r="H20" s="222" t="s">
        <v>250</v>
      </c>
      <c r="I20" s="223"/>
      <c r="J20" s="222" t="s">
        <v>251</v>
      </c>
      <c r="K20" s="223"/>
      <c r="L20" s="222" t="s">
        <v>252</v>
      </c>
      <c r="M20" s="223"/>
      <c r="N20" s="46"/>
    </row>
  </sheetData>
  <mergeCells count="5">
    <mergeCell ref="E17:N17"/>
    <mergeCell ref="F20:G20"/>
    <mergeCell ref="H20:I20"/>
    <mergeCell ref="J20:K20"/>
    <mergeCell ref="L20:M2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D3778-B5FE-4EAC-A5F9-2C046271BC2D}">
  <sheetPr codeName="Sheet6"/>
  <dimension ref="B1:Y25"/>
  <sheetViews>
    <sheetView showGridLines="0" tabSelected="1" topLeftCell="B1" zoomScale="90" zoomScaleNormal="90" workbookViewId="0">
      <pane xSplit="4" ySplit="7" topLeftCell="F8" activePane="bottomRight" state="frozen"/>
      <selection activeCell="B1" sqref="B1"/>
      <selection pane="topRight" activeCell="L1" sqref="L1"/>
      <selection pane="bottomLeft" activeCell="B8" sqref="B8"/>
      <selection pane="bottomRight" activeCell="M10" sqref="M10"/>
    </sheetView>
  </sheetViews>
  <sheetFormatPr defaultRowHeight="15" x14ac:dyDescent="0.25"/>
  <cols>
    <col min="1" max="1" width="9.140625" customWidth="1"/>
    <col min="2" max="2" width="18.5703125" bestFit="1" customWidth="1"/>
    <col min="3" max="4" width="15.7109375" customWidth="1"/>
    <col min="5" max="5" width="16.28515625" customWidth="1"/>
    <col min="6" max="7" width="14" customWidth="1"/>
    <col min="8" max="8" width="13.5703125" customWidth="1"/>
    <col min="9" max="10" width="11.5703125" customWidth="1"/>
    <col min="11" max="11" width="13.5703125" customWidth="1"/>
    <col min="12" max="14" width="11.5703125" customWidth="1"/>
    <col min="15" max="15" width="5.42578125" customWidth="1"/>
    <col min="16" max="18" width="11.5703125" customWidth="1"/>
    <col min="19" max="21" width="13.28515625" bestFit="1" customWidth="1"/>
    <col min="22" max="24" width="10.7109375" hidden="1" customWidth="1"/>
    <col min="25" max="25" width="12.5703125" hidden="1" customWidth="1"/>
    <col min="26" max="28" width="12.5703125" bestFit="1" customWidth="1"/>
  </cols>
  <sheetData>
    <row r="1" spans="2:24" ht="15" customHeight="1" x14ac:dyDescent="0.25">
      <c r="B1" s="233" t="s">
        <v>255</v>
      </c>
      <c r="F1" s="56" t="s">
        <v>256</v>
      </c>
      <c r="G1" s="56" t="s">
        <v>257</v>
      </c>
      <c r="H1" s="57" t="s">
        <v>258</v>
      </c>
      <c r="I1" s="234"/>
      <c r="J1" s="234"/>
      <c r="K1" s="234"/>
      <c r="M1" s="106"/>
    </row>
    <row r="2" spans="2:24" x14ac:dyDescent="0.25">
      <c r="B2" s="233"/>
      <c r="C2" s="33"/>
      <c r="D2" s="33"/>
      <c r="E2" s="33"/>
      <c r="F2" s="59" t="s">
        <v>296</v>
      </c>
      <c r="G2" s="59" t="s">
        <v>297</v>
      </c>
      <c r="H2" s="59" t="s">
        <v>298</v>
      </c>
      <c r="P2" s="33"/>
      <c r="Q2" s="33"/>
      <c r="R2" s="33"/>
    </row>
    <row r="3" spans="2:24" x14ac:dyDescent="0.25">
      <c r="C3" s="60"/>
      <c r="D3" s="60"/>
      <c r="E3" s="61"/>
      <c r="F3" s="59" t="s">
        <v>259</v>
      </c>
      <c r="G3" s="59" t="s">
        <v>260</v>
      </c>
      <c r="H3" s="59" t="s">
        <v>261</v>
      </c>
    </row>
    <row r="4" spans="2:24" x14ac:dyDescent="0.25">
      <c r="B4" s="55" t="s">
        <v>15</v>
      </c>
      <c r="C4" s="4">
        <v>3</v>
      </c>
      <c r="D4" s="4">
        <v>4</v>
      </c>
      <c r="E4" s="4">
        <v>5</v>
      </c>
      <c r="F4" s="63">
        <v>5053216.2979979999</v>
      </c>
      <c r="G4" s="63">
        <v>4282578.5624759998</v>
      </c>
      <c r="H4" s="63">
        <v>4238184.3592499997</v>
      </c>
      <c r="I4" s="33">
        <f>SUM(F4:H4)</f>
        <v>13573979.219724</v>
      </c>
      <c r="K4" s="32"/>
      <c r="P4" s="235"/>
      <c r="Q4" s="235"/>
      <c r="R4" s="235"/>
      <c r="S4" s="62"/>
      <c r="T4" s="62"/>
      <c r="U4" s="62"/>
    </row>
    <row r="5" spans="2:24" ht="15.75" thickBot="1" x14ac:dyDescent="0.3">
      <c r="B5" s="64" t="s">
        <v>262</v>
      </c>
      <c r="C5" s="4"/>
      <c r="D5" s="4"/>
      <c r="E5" s="4"/>
      <c r="F5" s="63">
        <v>452281.39571084001</v>
      </c>
      <c r="G5" s="63">
        <v>739439.61112653429</v>
      </c>
      <c r="H5" s="63">
        <v>897491.35130058392</v>
      </c>
      <c r="I5" s="33">
        <f>SUM(F5:H5)</f>
        <v>2089212.3581379582</v>
      </c>
      <c r="J5" s="32">
        <f>I5/I4</f>
        <v>0.15391303642944859</v>
      </c>
      <c r="K5" s="32"/>
      <c r="P5" s="62"/>
      <c r="Q5" s="62"/>
      <c r="R5" s="62"/>
      <c r="S5" s="62"/>
      <c r="T5" s="62"/>
      <c r="U5" s="62"/>
    </row>
    <row r="6" spans="2:24" x14ac:dyDescent="0.25">
      <c r="B6" s="236" t="s">
        <v>11</v>
      </c>
      <c r="C6" s="238"/>
      <c r="D6" s="239"/>
      <c r="E6" s="240"/>
      <c r="F6" s="230" t="s">
        <v>313</v>
      </c>
      <c r="G6" s="231"/>
      <c r="H6" s="241"/>
      <c r="I6" s="242" t="s">
        <v>12</v>
      </c>
      <c r="J6" s="243"/>
      <c r="K6" s="244"/>
      <c r="L6" s="230" t="s">
        <v>292</v>
      </c>
      <c r="M6" s="231"/>
      <c r="N6" s="232"/>
      <c r="O6" s="58"/>
      <c r="P6" s="245" t="s">
        <v>315</v>
      </c>
      <c r="Q6" s="239"/>
      <c r="R6" s="241"/>
      <c r="S6" s="267" t="s">
        <v>293</v>
      </c>
      <c r="T6" s="268"/>
      <c r="U6" s="244"/>
      <c r="V6" s="230" t="s">
        <v>294</v>
      </c>
      <c r="W6" s="231"/>
      <c r="X6" s="232"/>
    </row>
    <row r="7" spans="2:24" x14ac:dyDescent="0.25">
      <c r="B7" s="237"/>
      <c r="C7" s="125" t="s">
        <v>256</v>
      </c>
      <c r="D7" s="56" t="s">
        <v>257</v>
      </c>
      <c r="E7" s="139" t="s">
        <v>258</v>
      </c>
      <c r="F7" s="130" t="s">
        <v>256</v>
      </c>
      <c r="G7" s="65" t="s">
        <v>257</v>
      </c>
      <c r="H7" s="66" t="s">
        <v>258</v>
      </c>
      <c r="I7" s="140" t="s">
        <v>256</v>
      </c>
      <c r="J7" s="67" t="s">
        <v>257</v>
      </c>
      <c r="K7" s="68" t="s">
        <v>258</v>
      </c>
      <c r="L7" s="55" t="s">
        <v>256</v>
      </c>
      <c r="M7" s="56" t="s">
        <v>257</v>
      </c>
      <c r="N7" s="66" t="s">
        <v>258</v>
      </c>
      <c r="O7" s="58"/>
      <c r="P7" s="55" t="s">
        <v>256</v>
      </c>
      <c r="Q7" s="56" t="s">
        <v>257</v>
      </c>
      <c r="R7" s="66" t="s">
        <v>258</v>
      </c>
      <c r="S7" s="145" t="s">
        <v>256</v>
      </c>
      <c r="T7" s="69" t="s">
        <v>257</v>
      </c>
      <c r="U7" s="68" t="s">
        <v>258</v>
      </c>
      <c r="V7" s="55" t="s">
        <v>256</v>
      </c>
      <c r="W7" s="56" t="s">
        <v>257</v>
      </c>
      <c r="X7" s="66" t="s">
        <v>258</v>
      </c>
    </row>
    <row r="8" spans="2:24" s="79" customFormat="1" x14ac:dyDescent="0.25">
      <c r="B8" s="70" t="s">
        <v>16</v>
      </c>
      <c r="C8" s="126">
        <v>5053216.2979979999</v>
      </c>
      <c r="D8" s="63">
        <v>4282578.5624759998</v>
      </c>
      <c r="E8" s="71">
        <v>4238184.3592499997</v>
      </c>
      <c r="F8" s="131"/>
      <c r="G8" s="30"/>
      <c r="H8" s="75"/>
      <c r="I8" s="74"/>
      <c r="J8" s="76"/>
      <c r="K8" s="77"/>
      <c r="L8" s="72"/>
      <c r="M8" s="73"/>
      <c r="N8" s="78"/>
      <c r="O8" s="10"/>
      <c r="P8" s="74"/>
      <c r="Q8" s="76"/>
      <c r="R8" s="77"/>
      <c r="S8" s="131"/>
      <c r="T8" s="30"/>
      <c r="U8" s="77"/>
      <c r="V8" s="74"/>
      <c r="W8" s="76"/>
      <c r="X8" s="77"/>
    </row>
    <row r="9" spans="2:24" s="79" customFormat="1" x14ac:dyDescent="0.25">
      <c r="B9" s="80" t="s">
        <v>13</v>
      </c>
      <c r="C9" s="81">
        <f>SUM(C10:C12,C18:C19)</f>
        <v>1365617.0571414267</v>
      </c>
      <c r="D9" s="81">
        <f>SUM(D10:D12,D18:D19)</f>
        <v>1547438.1903682034</v>
      </c>
      <c r="E9" s="81">
        <f>SUM(E10:E12,E18:E19)</f>
        <v>2507364.4496174627</v>
      </c>
      <c r="F9" s="82">
        <v>452281.39571084001</v>
      </c>
      <c r="G9" s="12">
        <v>739439.61112653429</v>
      </c>
      <c r="H9" s="83">
        <v>897491.35130058392</v>
      </c>
      <c r="I9" s="141">
        <f t="shared" ref="I9:K12" si="0">IFERROR(C9/F9,0)</f>
        <v>3.0193969287529914</v>
      </c>
      <c r="J9" s="84">
        <f t="shared" si="0"/>
        <v>2.0927174675031073</v>
      </c>
      <c r="K9" s="85">
        <f t="shared" si="0"/>
        <v>2.7937477569939357</v>
      </c>
      <c r="L9" s="143">
        <f t="shared" ref="L9:N12" si="1">IFERROR(C9*1000/S9,0)</f>
        <v>3.31641237899724</v>
      </c>
      <c r="M9" s="86">
        <f t="shared" si="1"/>
        <v>3.9401802771782553</v>
      </c>
      <c r="N9" s="87">
        <f t="shared" si="1"/>
        <v>7.1148879487368673</v>
      </c>
      <c r="O9" s="11"/>
      <c r="P9" s="143">
        <f>IFERROR(F9*1000/S9,0)</f>
        <v>1.0983691304100636</v>
      </c>
      <c r="Q9" s="86">
        <f t="shared" ref="P9:R11" si="2">IFERROR(G9*1000/T9,0)</f>
        <v>1.8828056526328034</v>
      </c>
      <c r="R9" s="87">
        <f t="shared" si="2"/>
        <v>2.5467180889632166</v>
      </c>
      <c r="S9" s="82">
        <v>411775407</v>
      </c>
      <c r="T9" s="81">
        <v>392732840</v>
      </c>
      <c r="U9" s="83">
        <v>352410954</v>
      </c>
      <c r="V9" s="82"/>
      <c r="W9" s="12"/>
      <c r="X9" s="83"/>
    </row>
    <row r="10" spans="2:24" s="99" customFormat="1" ht="12.6" customHeight="1" x14ac:dyDescent="0.2">
      <c r="B10" s="88" t="s">
        <v>229</v>
      </c>
      <c r="C10" s="127">
        <v>785966.55293553532</v>
      </c>
      <c r="D10" s="89">
        <v>613454.93005351082</v>
      </c>
      <c r="E10" s="90">
        <v>1592646.0918577616</v>
      </c>
      <c r="F10" s="91">
        <v>106719.5</v>
      </c>
      <c r="G10" s="89">
        <v>386613.13</v>
      </c>
      <c r="H10" s="92">
        <v>593756.21</v>
      </c>
      <c r="I10" s="142">
        <f>IFERROR(C10/F10,0)</f>
        <v>7.3647885619360594</v>
      </c>
      <c r="J10" s="93">
        <f t="shared" si="0"/>
        <v>1.5867410660716847</v>
      </c>
      <c r="K10" s="94">
        <f t="shared" si="0"/>
        <v>2.6823232583247623</v>
      </c>
      <c r="L10" s="144">
        <f>IFERROR(C10*1000/S10,0)</f>
        <v>14.506874621206991</v>
      </c>
      <c r="M10" s="95">
        <f t="shared" si="1"/>
        <v>12.697035419808094</v>
      </c>
      <c r="N10" s="94">
        <f t="shared" si="1"/>
        <v>14.046010030477898</v>
      </c>
      <c r="O10" s="96"/>
      <c r="P10" s="144">
        <f>IFERROR(F10*1000/S10,0)</f>
        <v>1.9697611817647913</v>
      </c>
      <c r="Q10" s="95">
        <f t="shared" si="2"/>
        <v>8.0019580329147892</v>
      </c>
      <c r="R10" s="94">
        <f t="shared" si="2"/>
        <v>5.2365090549340785</v>
      </c>
      <c r="S10" s="146">
        <v>54178903</v>
      </c>
      <c r="T10" s="107">
        <v>48314816</v>
      </c>
      <c r="U10" s="108">
        <v>113387794</v>
      </c>
      <c r="V10" s="147">
        <f>S10/S$9</f>
        <v>0.13157391645781313</v>
      </c>
      <c r="W10" s="97">
        <f t="shared" ref="V10:X14" si="3">T10/T$9</f>
        <v>0.12302209308495821</v>
      </c>
      <c r="X10" s="98">
        <f t="shared" si="3"/>
        <v>0.32174877855811485</v>
      </c>
    </row>
    <row r="11" spans="2:24" s="99" customFormat="1" ht="12" x14ac:dyDescent="0.2">
      <c r="B11" s="88" t="s">
        <v>222</v>
      </c>
      <c r="C11" s="127">
        <v>283407.89199111244</v>
      </c>
      <c r="D11" s="89">
        <v>778393.02257021237</v>
      </c>
      <c r="E11" s="90">
        <v>791971.94298786158</v>
      </c>
      <c r="F11" s="91">
        <v>153308.72407499998</v>
      </c>
      <c r="G11" s="89">
        <v>230135.88577200001</v>
      </c>
      <c r="H11" s="92">
        <v>205751.22767300002</v>
      </c>
      <c r="I11" s="142">
        <f t="shared" si="0"/>
        <v>1.848609031880448</v>
      </c>
      <c r="J11" s="93">
        <f t="shared" si="0"/>
        <v>3.3823191892001629</v>
      </c>
      <c r="K11" s="94">
        <f t="shared" si="0"/>
        <v>3.8491723813504573</v>
      </c>
      <c r="L11" s="144">
        <f t="shared" si="1"/>
        <v>2.4519177480732663</v>
      </c>
      <c r="M11" s="95">
        <f t="shared" si="1"/>
        <v>3.516114231129289</v>
      </c>
      <c r="N11" s="94">
        <f t="shared" si="1"/>
        <v>4.4389470838408851</v>
      </c>
      <c r="O11" s="96"/>
      <c r="P11" s="144">
        <f t="shared" si="2"/>
        <v>1.3263582000241119</v>
      </c>
      <c r="Q11" s="95">
        <f t="shared" si="2"/>
        <v>1.0395571897402047</v>
      </c>
      <c r="R11" s="94">
        <f t="shared" si="2"/>
        <v>1.1532211717375747</v>
      </c>
      <c r="S11" s="146">
        <v>115586215</v>
      </c>
      <c r="T11" s="107">
        <v>221378764</v>
      </c>
      <c r="U11" s="109">
        <v>178414369</v>
      </c>
      <c r="V11" s="147">
        <f t="shared" si="3"/>
        <v>0.28070208427964716</v>
      </c>
      <c r="W11" s="97">
        <f t="shared" si="3"/>
        <v>0.56368793605342504</v>
      </c>
      <c r="X11" s="98">
        <f t="shared" si="3"/>
        <v>0.50626794364626926</v>
      </c>
    </row>
    <row r="12" spans="2:24" s="99" customFormat="1" ht="12" x14ac:dyDescent="0.2">
      <c r="B12" s="88" t="s">
        <v>96</v>
      </c>
      <c r="C12" s="123">
        <v>100797.52344631658</v>
      </c>
      <c r="D12" s="123">
        <v>59006.847328707314</v>
      </c>
      <c r="E12" s="123">
        <v>93113.162049571562</v>
      </c>
      <c r="F12" s="91">
        <v>105275.95999999999</v>
      </c>
      <c r="G12" s="89">
        <v>70408.37</v>
      </c>
      <c r="H12" s="92">
        <v>61121.17</v>
      </c>
      <c r="I12" s="142">
        <f t="shared" si="0"/>
        <v>0.95746002645159056</v>
      </c>
      <c r="J12" s="93">
        <f t="shared" si="0"/>
        <v>0.83806580565218758</v>
      </c>
      <c r="K12" s="94">
        <f t="shared" si="0"/>
        <v>1.5234191696522099</v>
      </c>
      <c r="L12" s="144">
        <f t="shared" si="1"/>
        <v>12.496514520713616</v>
      </c>
      <c r="M12" s="95">
        <f t="shared" si="1"/>
        <v>12.319927535644267</v>
      </c>
      <c r="N12" s="94">
        <f t="shared" si="1"/>
        <v>12.521130562754211</v>
      </c>
      <c r="O12" s="96"/>
      <c r="P12" s="144">
        <f>IFERROR(F12*1000/S12,0)</f>
        <v>13.051734981591363</v>
      </c>
      <c r="Q12" s="95">
        <f>IFERROR(G12*1000/T12,0)</f>
        <v>14.700429790303671</v>
      </c>
      <c r="R12" s="94">
        <f>IFERROR(H12*1000/U12,0)</f>
        <v>8.2190974173002775</v>
      </c>
      <c r="S12" s="146">
        <v>8066051</v>
      </c>
      <c r="T12" s="107">
        <v>4789545</v>
      </c>
      <c r="U12" s="108">
        <v>7436482</v>
      </c>
      <c r="V12" s="147">
        <f>S12/S$9</f>
        <v>1.9588471926396518E-2</v>
      </c>
      <c r="W12" s="97">
        <f>T12/T$9</f>
        <v>1.2195427812963133E-2</v>
      </c>
      <c r="X12" s="98">
        <f>U12/U$9</f>
        <v>2.1101733404121144E-2</v>
      </c>
    </row>
    <row r="13" spans="2:24" s="99" customFormat="1" ht="12" x14ac:dyDescent="0.2">
      <c r="B13" s="88" t="s">
        <v>224</v>
      </c>
      <c r="C13" s="224">
        <v>182156.71610949677</v>
      </c>
      <c r="D13" s="225"/>
      <c r="E13" s="226"/>
      <c r="F13" s="272">
        <v>118107.458829158</v>
      </c>
      <c r="G13" s="273"/>
      <c r="H13" s="274"/>
      <c r="I13" s="278">
        <f>IFERROR(C13/F13,0)</f>
        <v>1.5422964638752052</v>
      </c>
      <c r="J13" s="279"/>
      <c r="K13" s="280"/>
      <c r="L13" s="252">
        <f>IFERROR(C13*1000/S13,0)</f>
        <v>0.55490442366503123</v>
      </c>
      <c r="M13" s="253"/>
      <c r="N13" s="254"/>
      <c r="O13" s="96"/>
      <c r="P13" s="287">
        <f>IFERROR(F13*1000/S13,0)</f>
        <v>0.35979102375088579</v>
      </c>
      <c r="Q13" s="288"/>
      <c r="R13" s="289"/>
      <c r="S13" s="269">
        <v>328266830</v>
      </c>
      <c r="T13" s="270"/>
      <c r="U13" s="271"/>
      <c r="V13" s="246">
        <f>S13/S$9</f>
        <v>0.79719872634355748</v>
      </c>
      <c r="W13" s="247"/>
      <c r="X13" s="248"/>
    </row>
    <row r="14" spans="2:24" s="99" customFormat="1" ht="12" x14ac:dyDescent="0.2">
      <c r="B14" s="88" t="s">
        <v>223</v>
      </c>
      <c r="C14" s="227">
        <v>139505.01579700672</v>
      </c>
      <c r="D14" s="228"/>
      <c r="E14" s="229"/>
      <c r="F14" s="255">
        <v>32032.8917888</v>
      </c>
      <c r="G14" s="256"/>
      <c r="H14" s="257"/>
      <c r="I14" s="275">
        <f>IFERROR(C14/F14,0)</f>
        <v>4.3550553199128696</v>
      </c>
      <c r="J14" s="276"/>
      <c r="K14" s="277"/>
      <c r="L14" s="290">
        <f>IFERROR(C14*1000/S14,0)</f>
        <v>1.8334627943319139</v>
      </c>
      <c r="M14" s="291"/>
      <c r="N14" s="292"/>
      <c r="O14" s="96"/>
      <c r="P14" s="275">
        <f>IFERROR(F14*1000/S14,0)</f>
        <v>0.42099644198517217</v>
      </c>
      <c r="Q14" s="276"/>
      <c r="R14" s="277"/>
      <c r="S14" s="227">
        <v>76088272</v>
      </c>
      <c r="T14" s="228"/>
      <c r="U14" s="229"/>
      <c r="V14" s="249">
        <f t="shared" si="3"/>
        <v>0.18478100126071881</v>
      </c>
      <c r="W14" s="250"/>
      <c r="X14" s="251"/>
    </row>
    <row r="15" spans="2:24" s="99" customFormat="1" ht="13.7" hidden="1" customHeight="1" thickBot="1" x14ac:dyDescent="0.25">
      <c r="B15" s="88" t="s">
        <v>26</v>
      </c>
      <c r="C15" s="148"/>
      <c r="D15" s="129"/>
      <c r="E15" s="138"/>
      <c r="F15" s="255">
        <v>23818.969999999998</v>
      </c>
      <c r="G15" s="256"/>
      <c r="H15" s="257"/>
      <c r="I15" s="264"/>
      <c r="J15" s="265"/>
      <c r="K15" s="266"/>
      <c r="L15" s="284"/>
      <c r="M15" s="285"/>
      <c r="N15" s="286"/>
      <c r="O15" s="96"/>
      <c r="P15" s="264"/>
      <c r="Q15" s="265"/>
      <c r="R15" s="266"/>
      <c r="S15" s="302">
        <v>428865</v>
      </c>
      <c r="T15" s="303"/>
      <c r="U15" s="304"/>
      <c r="V15" s="296"/>
      <c r="W15" s="297"/>
      <c r="X15" s="298"/>
    </row>
    <row r="16" spans="2:24" s="99" customFormat="1" ht="15.75" hidden="1" customHeight="1" thickBot="1" x14ac:dyDescent="0.25">
      <c r="B16" s="128" t="s">
        <v>24</v>
      </c>
      <c r="C16" s="127"/>
      <c r="D16" s="89"/>
      <c r="E16" s="90"/>
      <c r="F16" s="258">
        <v>2162.86</v>
      </c>
      <c r="G16" s="259"/>
      <c r="H16" s="260"/>
      <c r="I16" s="261"/>
      <c r="J16" s="262"/>
      <c r="K16" s="263"/>
      <c r="L16" s="281"/>
      <c r="M16" s="282"/>
      <c r="N16" s="283"/>
      <c r="O16" s="96"/>
      <c r="P16" s="261"/>
      <c r="Q16" s="262"/>
      <c r="R16" s="263"/>
      <c r="S16" s="299">
        <v>582295</v>
      </c>
      <c r="T16" s="300"/>
      <c r="U16" s="301"/>
      <c r="V16" s="293"/>
      <c r="W16" s="294"/>
      <c r="X16" s="295"/>
    </row>
    <row r="17" spans="3:20" s="99" customFormat="1" ht="12" x14ac:dyDescent="0.2"/>
    <row r="18" spans="3:20" x14ac:dyDescent="0.25">
      <c r="C18" s="4">
        <v>92853.884727332188</v>
      </c>
      <c r="D18" s="4">
        <v>59669.57865989639</v>
      </c>
      <c r="E18" s="4">
        <v>29633.252722268178</v>
      </c>
      <c r="G18" s="32"/>
      <c r="H18" s="32"/>
    </row>
    <row r="19" spans="3:20" x14ac:dyDescent="0.25">
      <c r="C19" s="4">
        <v>102591.20404113008</v>
      </c>
      <c r="D19" s="4">
        <v>36913.811755876632</v>
      </c>
      <c r="E19" s="180"/>
      <c r="G19" s="32"/>
      <c r="H19" s="32"/>
      <c r="J19" s="100"/>
      <c r="N19" s="37"/>
      <c r="T19" s="32"/>
    </row>
    <row r="20" spans="3:20" x14ac:dyDescent="0.25">
      <c r="F20" s="32"/>
      <c r="G20" s="32"/>
      <c r="H20" s="32"/>
    </row>
    <row r="21" spans="3:20" x14ac:dyDescent="0.25">
      <c r="E21" s="33">
        <f>SUM(C11:E11)</f>
        <v>1853772.8575491863</v>
      </c>
      <c r="F21" s="181">
        <f>SUM(F11:H11)</f>
        <v>589195.83752000006</v>
      </c>
      <c r="G21" s="182">
        <f>E21/F21</f>
        <v>3.1462762285489849</v>
      </c>
      <c r="H21" s="88" t="s">
        <v>229</v>
      </c>
      <c r="I21" s="33">
        <f>SUM(C10:E10)</f>
        <v>2992067.5748468079</v>
      </c>
      <c r="J21" s="33">
        <f>SUM(F10:H10)</f>
        <v>1087088.8399999999</v>
      </c>
      <c r="K21" s="33">
        <f>SUM(S10:U10)</f>
        <v>215881513</v>
      </c>
      <c r="L21" s="184">
        <f>I21/J21</f>
        <v>2.7523671155034655</v>
      </c>
      <c r="M21" s="184">
        <f>(I21*1000)/K21</f>
        <v>13.859767486652773</v>
      </c>
      <c r="N21" s="144">
        <f>IFERROR(J21*1000/K21,0)</f>
        <v>5.0355809763108326</v>
      </c>
      <c r="P21" s="184">
        <v>5.0355809763108326</v>
      </c>
      <c r="Q21" s="184">
        <v>1.1432274882694757</v>
      </c>
      <c r="R21" s="184">
        <v>11.669849682225744</v>
      </c>
      <c r="S21" s="184">
        <v>0.35979102375088579</v>
      </c>
      <c r="T21" s="184">
        <v>0.42099644198517217</v>
      </c>
    </row>
    <row r="22" spans="3:20" x14ac:dyDescent="0.25">
      <c r="F22" s="33">
        <f>SUM(S11:U11)</f>
        <v>515379348</v>
      </c>
      <c r="G22" s="183">
        <f>E21/F22*1000</f>
        <v>3.5969094701660151</v>
      </c>
      <c r="H22" s="88" t="s">
        <v>222</v>
      </c>
      <c r="I22" s="33">
        <f t="shared" ref="I22:I24" si="4">SUM(C11:E11)</f>
        <v>1853772.8575491863</v>
      </c>
      <c r="J22" s="33">
        <f t="shared" ref="J22:J24" si="5">SUM(F11:H11)</f>
        <v>589195.83752000006</v>
      </c>
      <c r="K22" s="33">
        <f t="shared" ref="K22:K24" si="6">SUM(S11:U11)</f>
        <v>515379348</v>
      </c>
      <c r="L22" s="184">
        <f t="shared" ref="L22:L23" si="7">I22/J22</f>
        <v>3.1462762285489849</v>
      </c>
      <c r="M22" s="184">
        <f t="shared" ref="M22:M24" si="8">(I22*1000)/K22</f>
        <v>3.5969094701660151</v>
      </c>
      <c r="N22" s="144">
        <f t="shared" ref="N22:N25" si="9">IFERROR(J22*1000/K22,0)</f>
        <v>1.1432274882694757</v>
      </c>
    </row>
    <row r="23" spans="3:20" x14ac:dyDescent="0.25">
      <c r="H23" s="88" t="s">
        <v>96</v>
      </c>
      <c r="I23" s="33">
        <f t="shared" si="4"/>
        <v>252917.53282459546</v>
      </c>
      <c r="J23" s="33">
        <f t="shared" si="5"/>
        <v>236805.5</v>
      </c>
      <c r="K23" s="33">
        <f t="shared" si="6"/>
        <v>20292078</v>
      </c>
      <c r="L23" s="184">
        <f t="shared" si="7"/>
        <v>1.0680390988579043</v>
      </c>
      <c r="M23" s="184">
        <f>(I23*1000)/K23</f>
        <v>12.463855738411583</v>
      </c>
      <c r="N23" s="144">
        <f t="shared" si="9"/>
        <v>11.669849682225744</v>
      </c>
    </row>
    <row r="24" spans="3:20" x14ac:dyDescent="0.25">
      <c r="H24" s="88" t="s">
        <v>224</v>
      </c>
      <c r="I24" s="33">
        <f t="shared" si="4"/>
        <v>182156.71610949677</v>
      </c>
      <c r="J24" s="33">
        <f t="shared" si="5"/>
        <v>118107.458829158</v>
      </c>
      <c r="K24" s="33">
        <f t="shared" si="6"/>
        <v>328266830</v>
      </c>
      <c r="L24" s="184">
        <f>I24/J24</f>
        <v>1.5422964638752052</v>
      </c>
      <c r="M24" s="184">
        <f t="shared" si="8"/>
        <v>0.55490442366503123</v>
      </c>
      <c r="N24" s="144">
        <f t="shared" si="9"/>
        <v>0.35979102375088579</v>
      </c>
    </row>
    <row r="25" spans="3:20" x14ac:dyDescent="0.25">
      <c r="H25" s="88" t="s">
        <v>223</v>
      </c>
      <c r="I25" s="33">
        <f t="shared" ref="I25" si="10">SUM(C14:E14)</f>
        <v>139505.01579700672</v>
      </c>
      <c r="J25" s="33">
        <f t="shared" ref="J25" si="11">SUM(F14:H14)</f>
        <v>32032.8917888</v>
      </c>
      <c r="K25" s="33">
        <f t="shared" ref="K25" si="12">SUM(S14:U14)</f>
        <v>76088272</v>
      </c>
      <c r="L25" s="184">
        <f>I25/J25</f>
        <v>4.3550553199128696</v>
      </c>
      <c r="M25" s="184">
        <f t="shared" ref="M25" si="13">(I25*1000)/K25</f>
        <v>1.8334627943319139</v>
      </c>
      <c r="N25" s="144">
        <f t="shared" si="9"/>
        <v>0.42099644198517217</v>
      </c>
    </row>
  </sheetData>
  <mergeCells count="37">
    <mergeCell ref="V16:X16"/>
    <mergeCell ref="V15:X15"/>
    <mergeCell ref="P16:R16"/>
    <mergeCell ref="P15:R15"/>
    <mergeCell ref="S16:U16"/>
    <mergeCell ref="S15:U15"/>
    <mergeCell ref="F15:H15"/>
    <mergeCell ref="F16:H16"/>
    <mergeCell ref="I16:K16"/>
    <mergeCell ref="I15:K15"/>
    <mergeCell ref="S6:U6"/>
    <mergeCell ref="S14:U14"/>
    <mergeCell ref="S13:U13"/>
    <mergeCell ref="F14:H14"/>
    <mergeCell ref="F13:H13"/>
    <mergeCell ref="I14:K14"/>
    <mergeCell ref="I13:K13"/>
    <mergeCell ref="L16:N16"/>
    <mergeCell ref="L15:N15"/>
    <mergeCell ref="P14:R14"/>
    <mergeCell ref="P13:R13"/>
    <mergeCell ref="L14:N14"/>
    <mergeCell ref="C13:E13"/>
    <mergeCell ref="C14:E14"/>
    <mergeCell ref="V6:X6"/>
    <mergeCell ref="B1:B2"/>
    <mergeCell ref="I1:K1"/>
    <mergeCell ref="P4:R4"/>
    <mergeCell ref="B6:B7"/>
    <mergeCell ref="C6:E6"/>
    <mergeCell ref="F6:H6"/>
    <mergeCell ref="I6:K6"/>
    <mergeCell ref="L6:N6"/>
    <mergeCell ref="P6:R6"/>
    <mergeCell ref="V13:X13"/>
    <mergeCell ref="V14:X14"/>
    <mergeCell ref="L13:N1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315E5-1E3E-4503-BD01-EA6E9354877A}">
  <dimension ref="A1:S71"/>
  <sheetViews>
    <sheetView workbookViewId="0">
      <selection activeCell="R18" sqref="R18"/>
    </sheetView>
  </sheetViews>
  <sheetFormatPr defaultRowHeight="15" x14ac:dyDescent="0.25"/>
  <cols>
    <col min="1" max="1" width="9.140625" style="185"/>
    <col min="2" max="2" width="1.140625" style="185" customWidth="1"/>
    <col min="3" max="3" width="31.28515625" style="185" bestFit="1" customWidth="1"/>
    <col min="4" max="4" width="9.140625" style="185"/>
    <col min="5" max="5" width="10.5703125" style="185" bestFit="1" customWidth="1"/>
    <col min="6" max="6" width="9.140625" style="185"/>
    <col min="7" max="7" width="10.5703125" style="185" bestFit="1" customWidth="1"/>
    <col min="8" max="12" width="9.140625" style="185"/>
    <col min="13" max="13" width="11.5703125" style="185" bestFit="1" customWidth="1"/>
    <col min="14" max="15" width="10.85546875" style="185" bestFit="1" customWidth="1"/>
    <col min="16" max="16" width="11.7109375" style="185" bestFit="1" customWidth="1"/>
    <col min="17" max="19" width="9.140625" style="185"/>
    <col min="20" max="16384" width="9.140625" style="176"/>
  </cols>
  <sheetData>
    <row r="1" spans="1:16" x14ac:dyDescent="0.25">
      <c r="C1" s="186"/>
      <c r="D1" s="186" t="s">
        <v>240</v>
      </c>
      <c r="E1" s="186" t="s">
        <v>241</v>
      </c>
      <c r="F1" s="186" t="s">
        <v>242</v>
      </c>
      <c r="G1" s="186" t="s">
        <v>243</v>
      </c>
      <c r="H1" s="186" t="s">
        <v>244</v>
      </c>
      <c r="I1" s="186" t="s">
        <v>245</v>
      </c>
      <c r="J1" s="186" t="s">
        <v>290</v>
      </c>
    </row>
    <row r="2" spans="1:16" x14ac:dyDescent="0.25">
      <c r="C2" s="186" t="s">
        <v>291</v>
      </c>
      <c r="D2" s="186"/>
      <c r="E2" s="186"/>
      <c r="F2" s="186"/>
      <c r="G2" s="186"/>
      <c r="H2" s="186"/>
      <c r="I2" s="186"/>
      <c r="J2" s="186"/>
      <c r="N2" s="187" t="s">
        <v>256</v>
      </c>
      <c r="O2" s="187" t="s">
        <v>257</v>
      </c>
      <c r="P2" s="187" t="s">
        <v>258</v>
      </c>
    </row>
    <row r="3" spans="1:16" x14ac:dyDescent="0.25">
      <c r="A3" s="185" t="b">
        <f>B3=C3</f>
        <v>1</v>
      </c>
      <c r="B3" s="188" t="s">
        <v>279</v>
      </c>
      <c r="C3" s="188" t="s">
        <v>279</v>
      </c>
      <c r="D3" s="185">
        <v>46820.941598186073</v>
      </c>
      <c r="E3" s="185">
        <v>46032.943129146108</v>
      </c>
      <c r="F3" s="185">
        <v>44181.872365645766</v>
      </c>
      <c r="G3" s="185">
        <v>15487.706294250627</v>
      </c>
      <c r="H3" s="185">
        <v>5797.4564745298621</v>
      </c>
      <c r="I3" s="185">
        <v>23835.796247738315</v>
      </c>
      <c r="J3" s="185">
        <v>182156.71610949677</v>
      </c>
      <c r="M3" s="189" t="s">
        <v>13</v>
      </c>
    </row>
    <row r="4" spans="1:16" x14ac:dyDescent="0.25">
      <c r="A4" s="185" t="b">
        <f t="shared" ref="A4:A13" si="0">B4=C4</f>
        <v>1</v>
      </c>
      <c r="B4" s="188" t="s">
        <v>280</v>
      </c>
      <c r="C4" s="188" t="s">
        <v>280</v>
      </c>
      <c r="D4" s="185">
        <v>51810.710855334124</v>
      </c>
      <c r="E4" s="185">
        <v>47439.464553526057</v>
      </c>
      <c r="F4" s="185">
        <v>1547.3480374564119</v>
      </c>
      <c r="G4" s="185">
        <v>0</v>
      </c>
      <c r="H4" s="185">
        <v>0</v>
      </c>
      <c r="I4" s="185">
        <v>0</v>
      </c>
      <c r="J4" s="185">
        <v>100797.52344631658</v>
      </c>
      <c r="M4" s="190" t="s">
        <v>25</v>
      </c>
      <c r="N4" s="191">
        <f>J11</f>
        <v>785966.55293553532</v>
      </c>
      <c r="O4" s="191">
        <f>J12</f>
        <v>613454.93005351082</v>
      </c>
      <c r="P4" s="191">
        <f>J13</f>
        <v>1592646.0918577616</v>
      </c>
    </row>
    <row r="5" spans="1:16" x14ac:dyDescent="0.25">
      <c r="A5" s="185" t="b">
        <f t="shared" si="0"/>
        <v>1</v>
      </c>
      <c r="B5" s="188" t="s">
        <v>281</v>
      </c>
      <c r="C5" s="188" t="s">
        <v>281</v>
      </c>
      <c r="D5" s="185">
        <v>0</v>
      </c>
      <c r="E5" s="185">
        <v>0</v>
      </c>
      <c r="F5" s="185">
        <v>30532.699756226222</v>
      </c>
      <c r="G5" s="185">
        <v>27356.536105131847</v>
      </c>
      <c r="H5" s="185">
        <v>1117.6114673492375</v>
      </c>
      <c r="I5" s="185">
        <v>0</v>
      </c>
      <c r="J5" s="185">
        <v>59006.847328707314</v>
      </c>
      <c r="M5" s="190" t="s">
        <v>222</v>
      </c>
      <c r="N5" s="191">
        <f>J8</f>
        <v>283407.89199111244</v>
      </c>
      <c r="O5" s="191">
        <f>J9</f>
        <v>778393.02257021237</v>
      </c>
      <c r="P5" s="191">
        <f>J10</f>
        <v>791971.94298786158</v>
      </c>
    </row>
    <row r="6" spans="1:16" x14ac:dyDescent="0.25">
      <c r="A6" s="185" t="b">
        <f t="shared" si="0"/>
        <v>1</v>
      </c>
      <c r="B6" s="188" t="s">
        <v>282</v>
      </c>
      <c r="C6" s="188" t="s">
        <v>282</v>
      </c>
      <c r="D6" s="185">
        <v>0</v>
      </c>
      <c r="E6" s="185">
        <v>0</v>
      </c>
      <c r="F6" s="185">
        <v>0</v>
      </c>
      <c r="G6" s="185">
        <v>0</v>
      </c>
      <c r="H6" s="185">
        <v>37604.260676517835</v>
      </c>
      <c r="I6" s="185">
        <v>55508.901373053726</v>
      </c>
      <c r="J6" s="185">
        <v>93113.162049571562</v>
      </c>
      <c r="M6" s="190" t="s">
        <v>223</v>
      </c>
      <c r="N6" s="191">
        <f>J7</f>
        <v>139505.01579700672</v>
      </c>
      <c r="O6" s="191"/>
      <c r="P6" s="191"/>
    </row>
    <row r="7" spans="1:16" x14ac:dyDescent="0.25">
      <c r="A7" s="185" t="b">
        <f t="shared" si="0"/>
        <v>1</v>
      </c>
      <c r="B7" s="188" t="s">
        <v>283</v>
      </c>
      <c r="C7" s="188" t="s">
        <v>283</v>
      </c>
      <c r="D7" s="185">
        <v>93497.358736811133</v>
      </c>
      <c r="E7" s="185">
        <v>9093.8453043189547</v>
      </c>
      <c r="F7" s="185">
        <v>36913.811755876632</v>
      </c>
      <c r="G7" s="185">
        <v>0</v>
      </c>
      <c r="H7" s="185">
        <v>0</v>
      </c>
      <c r="I7" s="185">
        <v>0</v>
      </c>
      <c r="J7" s="185">
        <v>139505.01579700672</v>
      </c>
      <c r="M7" s="190" t="s">
        <v>224</v>
      </c>
      <c r="N7" s="191">
        <f>J3</f>
        <v>182156.71610949677</v>
      </c>
      <c r="O7" s="191"/>
      <c r="P7" s="191"/>
    </row>
    <row r="8" spans="1:16" x14ac:dyDescent="0.25">
      <c r="A8" s="185" t="b">
        <f t="shared" si="0"/>
        <v>1</v>
      </c>
      <c r="B8" s="188" t="s">
        <v>284</v>
      </c>
      <c r="C8" s="188" t="s">
        <v>284</v>
      </c>
      <c r="D8" s="185">
        <v>19651.508425402884</v>
      </c>
      <c r="E8" s="185">
        <v>250859.87265146803</v>
      </c>
      <c r="F8" s="185">
        <v>12896.51091424152</v>
      </c>
      <c r="G8" s="185">
        <v>0</v>
      </c>
      <c r="H8" s="185">
        <v>0</v>
      </c>
      <c r="I8" s="185">
        <v>0</v>
      </c>
      <c r="J8" s="185">
        <v>283407.89199111244</v>
      </c>
      <c r="M8" s="190" t="s">
        <v>96</v>
      </c>
      <c r="N8" s="191">
        <f>J4</f>
        <v>100797.52344631658</v>
      </c>
      <c r="O8" s="191">
        <f>J5</f>
        <v>59006.847328707314</v>
      </c>
      <c r="P8" s="191">
        <f>J6</f>
        <v>93113.162049571562</v>
      </c>
    </row>
    <row r="9" spans="1:16" x14ac:dyDescent="0.25">
      <c r="A9" s="185" t="b">
        <f t="shared" si="0"/>
        <v>1</v>
      </c>
      <c r="B9" s="188" t="s">
        <v>285</v>
      </c>
      <c r="C9" s="188" t="s">
        <v>285</v>
      </c>
      <c r="D9" s="185">
        <v>0</v>
      </c>
      <c r="E9" s="185">
        <v>0</v>
      </c>
      <c r="F9" s="185">
        <v>294779.86835305247</v>
      </c>
      <c r="G9" s="185">
        <v>469878.31285081326</v>
      </c>
      <c r="H9" s="185">
        <v>13734.84136634666</v>
      </c>
      <c r="I9" s="185">
        <v>0</v>
      </c>
      <c r="J9" s="185">
        <v>778393.02257021237</v>
      </c>
      <c r="M9" s="190" t="s">
        <v>24</v>
      </c>
    </row>
    <row r="10" spans="1:16" x14ac:dyDescent="0.25">
      <c r="A10" s="185" t="b">
        <f t="shared" si="0"/>
        <v>1</v>
      </c>
      <c r="B10" s="188" t="s">
        <v>311</v>
      </c>
      <c r="C10" s="188" t="s">
        <v>311</v>
      </c>
      <c r="D10" s="185">
        <v>0</v>
      </c>
      <c r="E10" s="185">
        <v>0</v>
      </c>
      <c r="F10" s="185">
        <v>0</v>
      </c>
      <c r="G10" s="185">
        <v>0</v>
      </c>
      <c r="H10" s="185">
        <v>418983.85221501836</v>
      </c>
      <c r="I10" s="185">
        <v>372988.09077284316</v>
      </c>
      <c r="J10" s="185">
        <v>791971.94298786158</v>
      </c>
      <c r="M10" s="190" t="s">
        <v>26</v>
      </c>
    </row>
    <row r="11" spans="1:16" x14ac:dyDescent="0.25">
      <c r="A11" s="185" t="b">
        <f>B11=C11</f>
        <v>1</v>
      </c>
      <c r="B11" s="188" t="s">
        <v>287</v>
      </c>
      <c r="C11" s="188" t="s">
        <v>287</v>
      </c>
      <c r="D11" s="185">
        <v>306777.46633256198</v>
      </c>
      <c r="E11" s="185">
        <v>476500.8121999189</v>
      </c>
      <c r="F11" s="185">
        <v>2688.2744030545273</v>
      </c>
      <c r="G11" s="185">
        <v>0</v>
      </c>
      <c r="H11" s="185">
        <v>0</v>
      </c>
      <c r="I11" s="185">
        <v>0</v>
      </c>
      <c r="J11" s="185">
        <v>785966.55293553532</v>
      </c>
    </row>
    <row r="12" spans="1:16" x14ac:dyDescent="0.25">
      <c r="A12" s="185" t="b">
        <f t="shared" si="0"/>
        <v>1</v>
      </c>
      <c r="B12" s="188" t="s">
        <v>288</v>
      </c>
      <c r="C12" s="188" t="s">
        <v>288</v>
      </c>
      <c r="D12" s="185">
        <v>0</v>
      </c>
      <c r="E12" s="185">
        <v>0</v>
      </c>
      <c r="F12" s="185">
        <v>172356.61735012929</v>
      </c>
      <c r="G12" s="185">
        <v>406366.50288264226</v>
      </c>
      <c r="H12" s="185">
        <v>34731.809820739203</v>
      </c>
      <c r="I12" s="185">
        <v>0</v>
      </c>
      <c r="J12" s="185">
        <v>613454.93005351082</v>
      </c>
    </row>
    <row r="13" spans="1:16" x14ac:dyDescent="0.25">
      <c r="A13" s="185" t="b">
        <f t="shared" si="0"/>
        <v>1</v>
      </c>
      <c r="B13" s="188" t="s">
        <v>312</v>
      </c>
      <c r="C13" s="188" t="s">
        <v>312</v>
      </c>
      <c r="D13" s="185">
        <v>0</v>
      </c>
      <c r="E13" s="185">
        <v>0</v>
      </c>
      <c r="F13" s="185">
        <v>0</v>
      </c>
      <c r="G13" s="185">
        <v>0</v>
      </c>
      <c r="H13" s="185">
        <v>979085.32342470344</v>
      </c>
      <c r="I13" s="185">
        <v>613560.76843305829</v>
      </c>
      <c r="J13" s="185">
        <v>1592646.0918577616</v>
      </c>
    </row>
    <row r="17" spans="3:10" x14ac:dyDescent="0.25">
      <c r="F17" s="185">
        <f>SUM(D3:E3)</f>
        <v>92853.884727332188</v>
      </c>
      <c r="G17" s="185">
        <f>SUM(F3:G3)</f>
        <v>59669.57865989639</v>
      </c>
      <c r="H17" s="185">
        <f>SUM(H3:I3)</f>
        <v>29633.252722268178</v>
      </c>
      <c r="J17" s="185">
        <f>SUM(J3:J13)</f>
        <v>5420419.6971270926</v>
      </c>
    </row>
    <row r="18" spans="3:10" x14ac:dyDescent="0.25">
      <c r="F18" s="185">
        <f>SUM(D7:E7)</f>
        <v>102591.20404113008</v>
      </c>
      <c r="G18" s="185">
        <f>SUM(F7:G7)</f>
        <v>36913.811755876632</v>
      </c>
      <c r="J18" s="186">
        <v>4904775.7073126463</v>
      </c>
    </row>
    <row r="24" spans="3:10" x14ac:dyDescent="0.25">
      <c r="C24" s="192">
        <v>480812.89462187991</v>
      </c>
      <c r="D24" s="192">
        <v>739439.61112653429</v>
      </c>
      <c r="E24" s="192">
        <v>897491.35130058369</v>
      </c>
      <c r="G24" s="193">
        <f>SUM(C24:E24)</f>
        <v>2117743.8570489977</v>
      </c>
    </row>
    <row r="28" spans="3:10" x14ac:dyDescent="0.25">
      <c r="F28" s="187" t="s">
        <v>256</v>
      </c>
      <c r="G28" s="187" t="s">
        <v>257</v>
      </c>
      <c r="H28" s="194" t="s">
        <v>258</v>
      </c>
    </row>
    <row r="29" spans="3:10" x14ac:dyDescent="0.25">
      <c r="D29" s="190" t="s">
        <v>25</v>
      </c>
      <c r="E29" s="195">
        <v>65357.37</v>
      </c>
      <c r="F29" s="195">
        <v>115940.38</v>
      </c>
      <c r="G29" s="195">
        <v>386613.13</v>
      </c>
      <c r="H29" s="195">
        <v>593756.21</v>
      </c>
    </row>
    <row r="30" spans="3:10" x14ac:dyDescent="0.25">
      <c r="D30" s="190" t="s">
        <v>222</v>
      </c>
      <c r="E30" s="195">
        <v>96248.290829000005</v>
      </c>
      <c r="F30" s="195">
        <v>155129.26554699999</v>
      </c>
      <c r="G30" s="195">
        <v>230135.88577200001</v>
      </c>
      <c r="H30" s="195">
        <v>205751.22767299999</v>
      </c>
    </row>
    <row r="31" spans="3:10" x14ac:dyDescent="0.25">
      <c r="D31" s="190" t="s">
        <v>223</v>
      </c>
      <c r="E31" s="196"/>
      <c r="F31" s="305">
        <v>52149.245879039998</v>
      </c>
      <c r="G31" s="305"/>
      <c r="H31" s="305"/>
    </row>
    <row r="32" spans="3:10" x14ac:dyDescent="0.25">
      <c r="D32" s="190" t="s">
        <v>224</v>
      </c>
      <c r="E32" s="196"/>
      <c r="F32" s="305">
        <v>136909.14919530199</v>
      </c>
      <c r="G32" s="305"/>
      <c r="H32" s="305"/>
    </row>
    <row r="33" spans="3:8" x14ac:dyDescent="0.25">
      <c r="D33" s="190" t="s">
        <v>96</v>
      </c>
      <c r="E33" s="195">
        <v>75660.31</v>
      </c>
      <c r="F33" s="195">
        <v>114224.32000000001</v>
      </c>
      <c r="G33" s="195">
        <v>70408.37</v>
      </c>
      <c r="H33" s="195">
        <v>61121.17</v>
      </c>
    </row>
    <row r="34" spans="3:8" x14ac:dyDescent="0.25">
      <c r="D34" s="190" t="s">
        <v>24</v>
      </c>
      <c r="E34" s="305">
        <v>53098.409999999996</v>
      </c>
      <c r="F34" s="305"/>
      <c r="G34" s="305"/>
      <c r="H34" s="305"/>
    </row>
    <row r="35" spans="3:8" x14ac:dyDescent="0.25">
      <c r="D35" s="190" t="s">
        <v>26</v>
      </c>
      <c r="E35" s="305">
        <v>43721.259999999987</v>
      </c>
      <c r="F35" s="305"/>
      <c r="G35" s="305"/>
      <c r="H35" s="305"/>
    </row>
    <row r="37" spans="3:8" x14ac:dyDescent="0.25">
      <c r="E37" s="193">
        <f>SUM(F29:H35)</f>
        <v>2122138.3540663421</v>
      </c>
    </row>
    <row r="44" spans="3:8" x14ac:dyDescent="0.25">
      <c r="C44" s="185">
        <v>1103.9207326123999</v>
      </c>
      <c r="D44" s="185">
        <f>C44*0.01</f>
        <v>11.039207326123998</v>
      </c>
    </row>
    <row r="45" spans="3:8" x14ac:dyDescent="0.25">
      <c r="C45" s="185">
        <v>1105.0762439745899</v>
      </c>
    </row>
    <row r="46" spans="3:8" x14ac:dyDescent="0.25">
      <c r="C46" s="185">
        <v>12377.07105</v>
      </c>
      <c r="D46" s="185">
        <f>C46*0.1</f>
        <v>1237.7071050000002</v>
      </c>
    </row>
    <row r="52" spans="1:17" x14ac:dyDescent="0.25">
      <c r="A52" s="185" t="s">
        <v>308</v>
      </c>
    </row>
    <row r="53" spans="1:17" ht="48" x14ac:dyDescent="0.25">
      <c r="K53" s="197" t="s">
        <v>269</v>
      </c>
      <c r="L53" s="197" t="s">
        <v>270</v>
      </c>
      <c r="M53" s="198" t="s">
        <v>271</v>
      </c>
      <c r="N53" s="198" t="s">
        <v>272</v>
      </c>
      <c r="O53" s="198" t="s">
        <v>273</v>
      </c>
      <c r="P53" s="199" t="s">
        <v>274</v>
      </c>
    </row>
    <row r="54" spans="1:17" x14ac:dyDescent="0.25">
      <c r="A54" s="200" t="s">
        <v>302</v>
      </c>
      <c r="B54" s="200" t="s">
        <v>303</v>
      </c>
      <c r="C54" s="200" t="s">
        <v>304</v>
      </c>
      <c r="D54" s="200" t="s">
        <v>305</v>
      </c>
      <c r="K54" s="185">
        <f>Q57</f>
        <v>2.6823231187950163</v>
      </c>
      <c r="L54" s="185">
        <f>Q59</f>
        <v>2.6866081960351584</v>
      </c>
      <c r="M54" s="201">
        <f>N58</f>
        <v>0.57999999999999996</v>
      </c>
      <c r="N54" s="185">
        <f>O57</f>
        <v>9733.7080000000005</v>
      </c>
      <c r="O54" s="185">
        <f>O59</f>
        <v>10512.4</v>
      </c>
      <c r="P54" s="201">
        <f>O54/N54-1</f>
        <v>7.999952330602067E-2</v>
      </c>
    </row>
    <row r="55" spans="1:17" x14ac:dyDescent="0.25">
      <c r="A55" s="185" t="s">
        <v>306</v>
      </c>
      <c r="B55" s="185">
        <v>1</v>
      </c>
      <c r="C55" s="185">
        <v>1001.986</v>
      </c>
      <c r="D55" s="185">
        <v>1526.4449999999999</v>
      </c>
      <c r="E55" s="185">
        <f t="shared" ref="E55:E56" si="1">D55/C55</f>
        <v>1.5234194888950543</v>
      </c>
    </row>
    <row r="56" spans="1:17" x14ac:dyDescent="0.25">
      <c r="A56" s="185" t="s">
        <v>271</v>
      </c>
      <c r="B56" s="185">
        <v>0.74</v>
      </c>
      <c r="C56" s="185">
        <v>741.46990000000005</v>
      </c>
      <c r="D56" s="185">
        <v>1032.8009999999999</v>
      </c>
      <c r="E56" s="185">
        <f t="shared" si="1"/>
        <v>1.3929102179333239</v>
      </c>
      <c r="M56" s="200" t="s">
        <v>302</v>
      </c>
      <c r="N56" s="200" t="s">
        <v>303</v>
      </c>
      <c r="O56" s="200" t="s">
        <v>304</v>
      </c>
      <c r="P56" s="200" t="s">
        <v>305</v>
      </c>
    </row>
    <row r="57" spans="1:17" x14ac:dyDescent="0.25">
      <c r="A57" s="185" t="s">
        <v>307</v>
      </c>
      <c r="B57" s="185">
        <v>1.34</v>
      </c>
      <c r="C57" s="185">
        <v>1342.662</v>
      </c>
      <c r="D57" s="185">
        <v>2107.625</v>
      </c>
      <c r="E57" s="185">
        <f>D57/C57</f>
        <v>1.5697360914362661</v>
      </c>
      <c r="M57" s="185" t="s">
        <v>306</v>
      </c>
      <c r="N57" s="185">
        <v>1</v>
      </c>
      <c r="O57" s="185">
        <v>9733.7080000000005</v>
      </c>
      <c r="P57" s="185">
        <v>26108.95</v>
      </c>
      <c r="Q57" s="185">
        <f>P57/O57</f>
        <v>2.6823231187950163</v>
      </c>
    </row>
    <row r="58" spans="1:17" x14ac:dyDescent="0.25">
      <c r="M58" s="185" t="s">
        <v>271</v>
      </c>
      <c r="N58" s="185">
        <v>0.57999999999999996</v>
      </c>
      <c r="O58" s="185">
        <v>5645.5510000000004</v>
      </c>
      <c r="P58" s="185">
        <v>13781.49</v>
      </c>
      <c r="Q58" s="185">
        <f t="shared" ref="Q58" si="2">P58/O58</f>
        <v>2.4411239930345148</v>
      </c>
    </row>
    <row r="59" spans="1:17" x14ac:dyDescent="0.25">
      <c r="H59" s="185" t="s">
        <v>223</v>
      </c>
      <c r="M59" s="185" t="s">
        <v>307</v>
      </c>
      <c r="N59" s="185">
        <v>1.08</v>
      </c>
      <c r="O59" s="185">
        <v>10512.4</v>
      </c>
      <c r="P59" s="185">
        <v>28242.7</v>
      </c>
      <c r="Q59" s="185">
        <f>P59/O59</f>
        <v>2.6866081960351584</v>
      </c>
    </row>
    <row r="60" spans="1:17" x14ac:dyDescent="0.25">
      <c r="A60" s="185" t="s">
        <v>309</v>
      </c>
      <c r="H60" s="200" t="s">
        <v>302</v>
      </c>
      <c r="I60" s="200" t="s">
        <v>303</v>
      </c>
      <c r="J60" s="200" t="s">
        <v>304</v>
      </c>
      <c r="K60" s="200" t="s">
        <v>305</v>
      </c>
    </row>
    <row r="61" spans="1:17" x14ac:dyDescent="0.25">
      <c r="A61" s="200" t="s">
        <v>302</v>
      </c>
      <c r="B61" s="200" t="s">
        <v>303</v>
      </c>
      <c r="C61" s="200" t="s">
        <v>304</v>
      </c>
      <c r="D61" s="200" t="s">
        <v>305</v>
      </c>
      <c r="H61" s="185" t="s">
        <v>306</v>
      </c>
      <c r="I61" s="185">
        <v>1</v>
      </c>
      <c r="J61" s="185">
        <v>230.7963</v>
      </c>
      <c r="K61" s="185">
        <v>1860.067</v>
      </c>
      <c r="L61" s="185">
        <f>K61/J61</f>
        <v>8.0593449721680983</v>
      </c>
      <c r="M61" s="185">
        <f>J61*184</f>
        <v>42466.519200000002</v>
      </c>
    </row>
    <row r="62" spans="1:17" x14ac:dyDescent="0.25">
      <c r="A62" s="185" t="s">
        <v>306</v>
      </c>
      <c r="B62" s="185">
        <v>1</v>
      </c>
      <c r="C62" s="185">
        <v>9733.7080000000005</v>
      </c>
      <c r="D62" s="185">
        <v>26089.200000000001</v>
      </c>
      <c r="E62" s="185">
        <f>D62/C62</f>
        <v>2.6802940873097896</v>
      </c>
      <c r="H62" s="185" t="s">
        <v>271</v>
      </c>
      <c r="I62" s="185">
        <v>0.62</v>
      </c>
      <c r="J62" s="185">
        <v>143.09370000000001</v>
      </c>
      <c r="K62" s="185">
        <v>1030.607</v>
      </c>
      <c r="L62" s="185">
        <f t="shared" ref="L62" si="3">K62/J62</f>
        <v>7.2023226738843142</v>
      </c>
    </row>
    <row r="63" spans="1:17" x14ac:dyDescent="0.25">
      <c r="A63" s="185" t="s">
        <v>271</v>
      </c>
      <c r="B63" s="185">
        <v>0.77</v>
      </c>
      <c r="C63" s="185">
        <v>7494.9560000000001</v>
      </c>
      <c r="D63" s="185">
        <v>18585.990000000002</v>
      </c>
      <c r="E63" s="185">
        <f t="shared" ref="E63" si="4">D63/C63</f>
        <v>2.4797997479905156</v>
      </c>
      <c r="H63" s="185" t="s">
        <v>307</v>
      </c>
      <c r="I63" s="185">
        <v>1.1399999999999999</v>
      </c>
      <c r="J63" s="185">
        <v>263.10770000000002</v>
      </c>
      <c r="K63" s="185">
        <v>2131.8530000000001</v>
      </c>
      <c r="L63" s="185">
        <f>K63/J63</f>
        <v>8.1025868874229072</v>
      </c>
    </row>
    <row r="64" spans="1:17" x14ac:dyDescent="0.25">
      <c r="A64" s="185" t="s">
        <v>307</v>
      </c>
      <c r="B64" s="185">
        <v>1.43</v>
      </c>
      <c r="C64" s="185">
        <v>13919.2</v>
      </c>
      <c r="D64" s="185">
        <v>38847.85</v>
      </c>
      <c r="E64" s="185">
        <f>D64/C64</f>
        <v>2.7909542215069827</v>
      </c>
    </row>
    <row r="67" spans="1:12" x14ac:dyDescent="0.25">
      <c r="A67" s="185" t="s">
        <v>222</v>
      </c>
      <c r="H67" s="185" t="s">
        <v>310</v>
      </c>
    </row>
    <row r="68" spans="1:12" x14ac:dyDescent="0.25">
      <c r="A68" s="200" t="s">
        <v>302</v>
      </c>
      <c r="B68" s="200" t="s">
        <v>303</v>
      </c>
      <c r="C68" s="200" t="s">
        <v>304</v>
      </c>
      <c r="D68" s="200" t="s">
        <v>305</v>
      </c>
      <c r="H68" s="200" t="s">
        <v>302</v>
      </c>
      <c r="I68" s="200" t="s">
        <v>303</v>
      </c>
      <c r="J68" s="200" t="s">
        <v>304</v>
      </c>
      <c r="K68" s="200" t="s">
        <v>305</v>
      </c>
    </row>
    <row r="69" spans="1:12" x14ac:dyDescent="0.25">
      <c r="A69" s="185" t="s">
        <v>306</v>
      </c>
      <c r="B69" s="185">
        <v>1</v>
      </c>
      <c r="C69" s="185">
        <v>3372.971</v>
      </c>
      <c r="D69" s="185">
        <v>13177.31</v>
      </c>
      <c r="E69" s="185">
        <f t="shared" ref="E69:E70" si="5">D69/C69</f>
        <v>3.9067368204470183</v>
      </c>
      <c r="H69" s="185" t="s">
        <v>306</v>
      </c>
      <c r="I69" s="185">
        <v>1</v>
      </c>
      <c r="J69" s="185">
        <v>498.09309999999999</v>
      </c>
      <c r="K69" s="185">
        <v>989.98220000000003</v>
      </c>
      <c r="L69" s="185">
        <f t="shared" ref="L69:L70" si="6">K69/J69</f>
        <v>1.9875444972034346</v>
      </c>
    </row>
    <row r="70" spans="1:12" x14ac:dyDescent="0.25">
      <c r="A70" s="185" t="s">
        <v>271</v>
      </c>
      <c r="B70" s="185">
        <v>0.74</v>
      </c>
      <c r="C70" s="185">
        <v>2495.9989999999998</v>
      </c>
      <c r="D70" s="185">
        <v>8924.1</v>
      </c>
      <c r="E70" s="185">
        <f t="shared" si="5"/>
        <v>3.5753620093597798</v>
      </c>
      <c r="H70" s="185" t="s">
        <v>271</v>
      </c>
      <c r="I70" s="185">
        <v>0.26</v>
      </c>
      <c r="J70" s="185">
        <v>129.5042</v>
      </c>
      <c r="K70" s="185">
        <v>269.16140000000001</v>
      </c>
      <c r="L70" s="185">
        <f t="shared" si="6"/>
        <v>2.0783990017312179</v>
      </c>
    </row>
    <row r="71" spans="1:12" x14ac:dyDescent="0.25">
      <c r="A71" s="185" t="s">
        <v>307</v>
      </c>
      <c r="B71" s="185">
        <v>1.33</v>
      </c>
      <c r="C71" s="185">
        <v>4486.0510000000004</v>
      </c>
      <c r="D71" s="185">
        <v>18045.080000000002</v>
      </c>
      <c r="E71" s="185">
        <f>D71/C71</f>
        <v>4.0224865923280859</v>
      </c>
      <c r="H71" s="185" t="s">
        <v>307</v>
      </c>
      <c r="I71" s="185">
        <v>0.49</v>
      </c>
      <c r="J71" s="185">
        <v>244.06559999999999</v>
      </c>
      <c r="K71" s="185">
        <v>572.88829999999996</v>
      </c>
      <c r="L71" s="185">
        <f>K71/J71</f>
        <v>2.3472717990573027</v>
      </c>
    </row>
  </sheetData>
  <mergeCells count="4">
    <mergeCell ref="F31:H31"/>
    <mergeCell ref="F32:H32"/>
    <mergeCell ref="E34:H34"/>
    <mergeCell ref="E35:H3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2D0FB-9AC0-49C9-B94B-15AF83327130}">
  <sheetPr codeName="Sheet8"/>
  <dimension ref="B1:J16"/>
  <sheetViews>
    <sheetView showGridLines="0" zoomScale="115" zoomScaleNormal="115" workbookViewId="0">
      <selection activeCell="F14" sqref="F14"/>
    </sheetView>
  </sheetViews>
  <sheetFormatPr defaultColWidth="9.140625" defaultRowHeight="15" x14ac:dyDescent="0.25"/>
  <cols>
    <col min="2" max="2" width="18.7109375" bestFit="1" customWidth="1"/>
    <col min="3" max="4" width="13.28515625" customWidth="1"/>
    <col min="5" max="5" width="15.140625" style="32" hidden="1" customWidth="1"/>
    <col min="6" max="6" width="17.7109375" style="32" bestFit="1" customWidth="1"/>
    <col min="7" max="7" width="18.140625" style="32" bestFit="1" customWidth="1"/>
    <col min="8" max="8" width="25" style="32" customWidth="1"/>
    <col min="9" max="10" width="10.7109375" bestFit="1" customWidth="1"/>
    <col min="11" max="12" width="12.7109375" bestFit="1" customWidth="1"/>
    <col min="13" max="15" width="11.140625" bestFit="1" customWidth="1"/>
  </cols>
  <sheetData>
    <row r="1" spans="2:10" ht="15.75" thickBot="1" x14ac:dyDescent="0.3">
      <c r="G1" s="37"/>
    </row>
    <row r="2" spans="2:10" ht="34.5" customHeight="1" x14ac:dyDescent="0.25">
      <c r="B2" s="110" t="s">
        <v>268</v>
      </c>
      <c r="C2" s="111" t="s">
        <v>269</v>
      </c>
      <c r="D2" s="111" t="s">
        <v>270</v>
      </c>
      <c r="E2" s="112" t="s">
        <v>271</v>
      </c>
      <c r="F2" s="112" t="s">
        <v>272</v>
      </c>
      <c r="G2" s="112" t="s">
        <v>273</v>
      </c>
      <c r="H2" s="154" t="s">
        <v>274</v>
      </c>
    </row>
    <row r="3" spans="2:10" x14ac:dyDescent="0.25">
      <c r="B3" s="113" t="s">
        <v>318</v>
      </c>
      <c r="C3" s="114">
        <v>2.6823231187950163</v>
      </c>
      <c r="D3" s="114">
        <v>2.6866081960351584</v>
      </c>
      <c r="E3" s="115">
        <v>0.57999999999999996</v>
      </c>
      <c r="F3" s="149">
        <v>9733.7080000000005</v>
      </c>
      <c r="G3" s="149">
        <v>10512.4</v>
      </c>
      <c r="H3" s="155">
        <v>7.999952330602067E-2</v>
      </c>
      <c r="I3" s="32"/>
    </row>
    <row r="4" spans="2:10" x14ac:dyDescent="0.25">
      <c r="B4" s="113" t="s">
        <v>275</v>
      </c>
      <c r="C4" s="150">
        <v>3.8491733252376021</v>
      </c>
      <c r="D4" s="114">
        <v>3.8557278402021384</v>
      </c>
      <c r="E4" s="115">
        <v>0.5</v>
      </c>
      <c r="F4" s="149">
        <v>3372.971</v>
      </c>
      <c r="G4" s="149">
        <v>3136.8629999999998</v>
      </c>
      <c r="H4" s="155">
        <v>-7.0000008894236077E-2</v>
      </c>
    </row>
    <row r="5" spans="2:10" x14ac:dyDescent="0.25">
      <c r="B5" s="116" t="s">
        <v>276</v>
      </c>
      <c r="C5" s="151">
        <v>1.5234194888950543</v>
      </c>
      <c r="D5" s="151">
        <v>1.5697360914362661</v>
      </c>
      <c r="E5" s="152">
        <v>0.74</v>
      </c>
      <c r="F5" s="153">
        <v>1001.986</v>
      </c>
      <c r="G5" s="153">
        <v>1342.662</v>
      </c>
      <c r="H5" s="156">
        <v>0.34000075849363176</v>
      </c>
    </row>
    <row r="6" spans="2:10" x14ac:dyDescent="0.25">
      <c r="B6" s="157" t="s">
        <v>314</v>
      </c>
      <c r="C6" s="158">
        <v>1.9875444972034346</v>
      </c>
      <c r="D6" s="158">
        <v>2.3472717990573027</v>
      </c>
      <c r="E6" s="159">
        <v>0.26</v>
      </c>
      <c r="F6" s="160">
        <v>498.09309999999999</v>
      </c>
      <c r="G6" s="160">
        <v>244.06559999999999</v>
      </c>
      <c r="H6" s="161">
        <v>-0.51000003814547923</v>
      </c>
    </row>
    <row r="7" spans="2:10" ht="15.75" thickBot="1" x14ac:dyDescent="0.3">
      <c r="B7" s="162" t="s">
        <v>277</v>
      </c>
      <c r="C7" s="163">
        <v>8.0593449721680983</v>
      </c>
      <c r="D7" s="163">
        <v>8.1025868874229072</v>
      </c>
      <c r="E7" s="164">
        <v>0.62</v>
      </c>
      <c r="F7" s="165">
        <v>230.7963</v>
      </c>
      <c r="G7" s="165">
        <v>263.10770000000002</v>
      </c>
      <c r="H7" s="166">
        <v>0.13999964470834247</v>
      </c>
    </row>
    <row r="8" spans="2:10" x14ac:dyDescent="0.25">
      <c r="B8" s="120" t="s">
        <v>278</v>
      </c>
    </row>
    <row r="9" spans="2:10" x14ac:dyDescent="0.25">
      <c r="B9" s="120" t="s">
        <v>301</v>
      </c>
    </row>
    <row r="10" spans="2:10" x14ac:dyDescent="0.25">
      <c r="B10" s="120" t="s">
        <v>316</v>
      </c>
      <c r="C10" s="117"/>
      <c r="D10" s="117"/>
      <c r="E10" s="118"/>
      <c r="F10" s="118"/>
      <c r="G10" s="119"/>
      <c r="H10" s="118"/>
    </row>
    <row r="11" spans="2:10" x14ac:dyDescent="0.25">
      <c r="E11" s="121"/>
      <c r="F11" s="121"/>
      <c r="G11" s="121"/>
      <c r="H11" s="121"/>
      <c r="I11" s="121"/>
      <c r="J11" s="121"/>
    </row>
    <row r="13" spans="2:10" x14ac:dyDescent="0.25">
      <c r="B13" s="120"/>
    </row>
    <row r="16" spans="2:10" x14ac:dyDescent="0.25">
      <c r="C16" s="39"/>
      <c r="D16" s="34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5D6C9-8A59-4943-A9AF-97C78BD3338C}">
  <sheetPr codeName="Sheet7"/>
  <dimension ref="A1:L8"/>
  <sheetViews>
    <sheetView showGridLines="0" topLeftCell="B4" zoomScale="85" zoomScaleNormal="85" workbookViewId="0">
      <selection activeCell="C7" sqref="C7"/>
    </sheetView>
  </sheetViews>
  <sheetFormatPr defaultRowHeight="15" x14ac:dyDescent="0.25"/>
  <cols>
    <col min="1" max="1" width="0" hidden="1" customWidth="1"/>
    <col min="3" max="3" width="20.42578125" customWidth="1"/>
    <col min="4" max="5" width="17.5703125" style="62" customWidth="1"/>
    <col min="7" max="7" width="16.7109375" bestFit="1" customWidth="1"/>
    <col min="8" max="8" width="22.28515625" customWidth="1"/>
  </cols>
  <sheetData>
    <row r="1" spans="1:12" hidden="1" x14ac:dyDescent="0.25">
      <c r="C1" s="233" t="s">
        <v>255</v>
      </c>
    </row>
    <row r="2" spans="1:12" hidden="1" x14ac:dyDescent="0.25">
      <c r="C2" s="233"/>
    </row>
    <row r="3" spans="1:12" hidden="1" x14ac:dyDescent="0.25"/>
    <row r="4" spans="1:12" x14ac:dyDescent="0.25">
      <c r="J4" s="4">
        <v>-1098012.8744865516</v>
      </c>
      <c r="K4" s="4">
        <v>13029928.036163995</v>
      </c>
      <c r="L4" s="4">
        <f>J4/K4</f>
        <v>-8.4268529453045707E-2</v>
      </c>
    </row>
    <row r="5" spans="1:12" x14ac:dyDescent="0.25">
      <c r="B5" s="306"/>
      <c r="C5" s="233" t="s">
        <v>14</v>
      </c>
      <c r="D5" s="101" t="s">
        <v>263</v>
      </c>
      <c r="E5" s="101" t="s">
        <v>264</v>
      </c>
    </row>
    <row r="6" spans="1:12" x14ac:dyDescent="0.25">
      <c r="B6" s="306"/>
      <c r="C6" s="233"/>
      <c r="D6" s="26" t="s">
        <v>265</v>
      </c>
      <c r="E6" s="26" t="s">
        <v>265</v>
      </c>
    </row>
    <row r="7" spans="1:12" x14ac:dyDescent="0.25">
      <c r="A7" s="105"/>
      <c r="B7" s="105"/>
      <c r="C7" s="102" t="s">
        <v>232</v>
      </c>
      <c r="D7" s="104">
        <v>-7.8354686948655855E-2</v>
      </c>
      <c r="E7" s="103">
        <v>406101</v>
      </c>
      <c r="F7" s="32"/>
    </row>
    <row r="8" spans="1:12" x14ac:dyDescent="0.25">
      <c r="A8" s="105"/>
      <c r="B8" s="105"/>
      <c r="F8" s="32"/>
    </row>
  </sheetData>
  <mergeCells count="3">
    <mergeCell ref="C1:C2"/>
    <mergeCell ref="B5:B6"/>
    <mergeCell ref="C5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</vt:lpstr>
      <vt:lpstr>Model Fit</vt:lpstr>
      <vt:lpstr>Holdout</vt:lpstr>
      <vt:lpstr>Contribution</vt:lpstr>
      <vt:lpstr>Adoption Rate</vt:lpstr>
      <vt:lpstr>MediaSummary</vt:lpstr>
      <vt:lpstr>Sheet1</vt:lpstr>
      <vt:lpstr>Response Curves</vt:lpstr>
      <vt:lpstr>Competition 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gowthampsabareesan</dc:creator>
  <cp:lastModifiedBy>Kavya Bhat</cp:lastModifiedBy>
  <dcterms:created xsi:type="dcterms:W3CDTF">2015-06-05T18:17:20Z</dcterms:created>
  <dcterms:modified xsi:type="dcterms:W3CDTF">2022-11-09T04:20:23Z</dcterms:modified>
</cp:coreProperties>
</file>